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Mokry\Desktop\OMOSRI\VZ\2025\DS - dveře EPS\"/>
    </mc:Choice>
  </mc:AlternateContent>
  <xr:revisionPtr revIDLastSave="3" documentId="13_ncr:1_{48315AF9-9B58-4930-AF04-3ED0A53636BD}" xr6:coauthVersionLast="47" xr6:coauthVersionMax="47" xr10:uidLastSave="{C82F2211-6128-4165-9BFF-CF389502DE55}"/>
  <bookViews>
    <workbookView xWindow="-120" yWindow="-120" windowWidth="29040" windowHeight="15720" firstSheet="3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Pol'!$A$1:$Y$104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2" l="1"/>
  <c r="G8" i="12" s="1"/>
  <c r="I9" i="12"/>
  <c r="K9" i="12"/>
  <c r="K8" i="12" s="1"/>
  <c r="O9" i="12"/>
  <c r="Q9" i="12"/>
  <c r="Q8" i="12" s="1"/>
  <c r="V9" i="12"/>
  <c r="G11" i="12"/>
  <c r="M11" i="12" s="1"/>
  <c r="I11" i="12"/>
  <c r="K11" i="12"/>
  <c r="O11" i="12"/>
  <c r="Q11" i="12"/>
  <c r="V11" i="12"/>
  <c r="G18" i="12"/>
  <c r="I18" i="12"/>
  <c r="I17" i="12" s="1"/>
  <c r="K18" i="12"/>
  <c r="K17" i="12" s="1"/>
  <c r="M18" i="12"/>
  <c r="O18" i="12"/>
  <c r="Q18" i="12"/>
  <c r="Q17" i="12" s="1"/>
  <c r="V18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9" i="12"/>
  <c r="I29" i="12"/>
  <c r="I28" i="12" s="1"/>
  <c r="K29" i="12"/>
  <c r="M29" i="12"/>
  <c r="O29" i="12"/>
  <c r="Q29" i="12"/>
  <c r="V29" i="12"/>
  <c r="G32" i="12"/>
  <c r="M32" i="12" s="1"/>
  <c r="I32" i="12"/>
  <c r="K32" i="12"/>
  <c r="O32" i="12"/>
  <c r="Q32" i="12"/>
  <c r="V32" i="12"/>
  <c r="G33" i="12"/>
  <c r="G28" i="12" s="1"/>
  <c r="I51" i="1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G44" i="12"/>
  <c r="I44" i="12"/>
  <c r="K44" i="12"/>
  <c r="M44" i="12"/>
  <c r="O44" i="12"/>
  <c r="Q44" i="12"/>
  <c r="V44" i="12"/>
  <c r="G46" i="12"/>
  <c r="I52" i="1" s="1"/>
  <c r="I46" i="12"/>
  <c r="O46" i="12"/>
  <c r="G47" i="12"/>
  <c r="M47" i="12" s="1"/>
  <c r="M46" i="12" s="1"/>
  <c r="I47" i="12"/>
  <c r="K47" i="12"/>
  <c r="K46" i="12" s="1"/>
  <c r="O47" i="12"/>
  <c r="Q47" i="12"/>
  <c r="Q46" i="12" s="1"/>
  <c r="V47" i="12"/>
  <c r="V46" i="12" s="1"/>
  <c r="G48" i="12"/>
  <c r="I53" i="1" s="1"/>
  <c r="I17" i="1" s="1"/>
  <c r="I48" i="12"/>
  <c r="G49" i="12"/>
  <c r="I49" i="12"/>
  <c r="K49" i="12"/>
  <c r="M49" i="12"/>
  <c r="M48" i="12" s="1"/>
  <c r="O49" i="12"/>
  <c r="Q49" i="12"/>
  <c r="V49" i="12"/>
  <c r="V48" i="12" s="1"/>
  <c r="G52" i="12"/>
  <c r="M52" i="12" s="1"/>
  <c r="I52" i="12"/>
  <c r="K52" i="12"/>
  <c r="K48" i="12" s="1"/>
  <c r="O52" i="12"/>
  <c r="O48" i="12" s="1"/>
  <c r="Q52" i="12"/>
  <c r="V52" i="12"/>
  <c r="G54" i="12"/>
  <c r="M54" i="12" s="1"/>
  <c r="I54" i="12"/>
  <c r="K54" i="12"/>
  <c r="O54" i="12"/>
  <c r="Q54" i="12"/>
  <c r="V54" i="12"/>
  <c r="G55" i="12"/>
  <c r="I55" i="12"/>
  <c r="I53" i="12" s="1"/>
  <c r="K55" i="12"/>
  <c r="K53" i="12" s="1"/>
  <c r="M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G53" i="12" s="1"/>
  <c r="I54" i="1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55" i="1" s="1"/>
  <c r="G66" i="12"/>
  <c r="M66" i="12" s="1"/>
  <c r="M65" i="12" s="1"/>
  <c r="I66" i="12"/>
  <c r="I65" i="12" s="1"/>
  <c r="K66" i="12"/>
  <c r="K65" i="12" s="1"/>
  <c r="O66" i="12"/>
  <c r="O65" i="12" s="1"/>
  <c r="Q66" i="12"/>
  <c r="Q65" i="12" s="1"/>
  <c r="V66" i="12"/>
  <c r="V65" i="12" s="1"/>
  <c r="G72" i="12"/>
  <c r="I56" i="1" s="1"/>
  <c r="I18" i="1" s="1"/>
  <c r="G73" i="12"/>
  <c r="M73" i="12" s="1"/>
  <c r="I73" i="12"/>
  <c r="K73" i="12"/>
  <c r="O73" i="12"/>
  <c r="Q73" i="12"/>
  <c r="V73" i="12"/>
  <c r="V72" i="12" s="1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V82" i="12" s="1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58" i="1" s="1"/>
  <c r="I19" i="1" s="1"/>
  <c r="Q91" i="12"/>
  <c r="G92" i="12"/>
  <c r="I92" i="12"/>
  <c r="I91" i="12" s="1"/>
  <c r="K92" i="12"/>
  <c r="K91" i="12" s="1"/>
  <c r="M92" i="12"/>
  <c r="M91" i="12" s="1"/>
  <c r="O92" i="12"/>
  <c r="O91" i="12" s="1"/>
  <c r="Q92" i="12"/>
  <c r="V92" i="12"/>
  <c r="V91" i="12" s="1"/>
  <c r="AE94" i="12"/>
  <c r="F40" i="1" s="1"/>
  <c r="AF94" i="12"/>
  <c r="G40" i="1" s="1"/>
  <c r="I20" i="1"/>
  <c r="H40" i="1" l="1"/>
  <c r="I40" i="1" s="1"/>
  <c r="O53" i="12"/>
  <c r="V53" i="12"/>
  <c r="V8" i="12"/>
  <c r="F41" i="1"/>
  <c r="Q53" i="12"/>
  <c r="V28" i="12"/>
  <c r="G41" i="1"/>
  <c r="Q82" i="12"/>
  <c r="Q72" i="12"/>
  <c r="Q48" i="12"/>
  <c r="Q28" i="12"/>
  <c r="O8" i="12"/>
  <c r="I49" i="1"/>
  <c r="I82" i="12"/>
  <c r="M82" i="12"/>
  <c r="O72" i="12"/>
  <c r="M33" i="12"/>
  <c r="O28" i="12"/>
  <c r="M9" i="12"/>
  <c r="M8" i="12" s="1"/>
  <c r="K72" i="12"/>
  <c r="M28" i="12"/>
  <c r="I72" i="12"/>
  <c r="K28" i="12"/>
  <c r="I8" i="12"/>
  <c r="K82" i="12"/>
  <c r="F39" i="1"/>
  <c r="V17" i="12"/>
  <c r="G39" i="1"/>
  <c r="G42" i="1" s="1"/>
  <c r="G25" i="1" s="1"/>
  <c r="A25" i="1" s="1"/>
  <c r="A26" i="1" s="1"/>
  <c r="O82" i="12"/>
  <c r="O17" i="12"/>
  <c r="M17" i="12"/>
  <c r="M72" i="12"/>
  <c r="M60" i="12"/>
  <c r="M53" i="12" s="1"/>
  <c r="G17" i="12"/>
  <c r="I50" i="1" s="1"/>
  <c r="G82" i="12"/>
  <c r="I57" i="1" s="1"/>
  <c r="J28" i="1"/>
  <c r="J26" i="1"/>
  <c r="G38" i="1"/>
  <c r="F38" i="1"/>
  <c r="J23" i="1"/>
  <c r="J24" i="1"/>
  <c r="J25" i="1"/>
  <c r="J27" i="1"/>
  <c r="E24" i="1"/>
  <c r="E26" i="1"/>
  <c r="I59" i="1" l="1"/>
  <c r="J52" i="1"/>
  <c r="J58" i="1"/>
  <c r="J55" i="1"/>
  <c r="J50" i="1"/>
  <c r="J56" i="1"/>
  <c r="J53" i="1"/>
  <c r="J57" i="1"/>
  <c r="J54" i="1"/>
  <c r="J51" i="1"/>
  <c r="J49" i="1"/>
  <c r="G26" i="1"/>
  <c r="H41" i="1"/>
  <c r="I41" i="1" s="1"/>
  <c r="H39" i="1"/>
  <c r="F42" i="1"/>
  <c r="I16" i="1"/>
  <c r="I21" i="1" s="1"/>
  <c r="G94" i="12"/>
  <c r="J59" i="1" l="1"/>
  <c r="G23" i="1"/>
  <c r="A23" i="1" s="1"/>
  <c r="G28" i="1"/>
  <c r="I39" i="1"/>
  <c r="I42" i="1" s="1"/>
  <c r="H42" i="1"/>
  <c r="J41" i="1" l="1"/>
  <c r="J40" i="1"/>
  <c r="J39" i="1"/>
  <c r="J42" i="1" s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Tomáš Kratina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<sst xmlns="http://schemas.openxmlformats.org/spreadsheetml/2006/main" count="585" uniqueCount="245">
  <si>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</si>
  <si>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</si>
  <si>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</si>
  <si>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</si>
  <si>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</si>
  <si>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1539</t>
  </si>
  <si>
    <t>DS Chlumec</t>
  </si>
  <si>
    <t>Objekt:</t>
  </si>
  <si>
    <t>01</t>
  </si>
  <si>
    <t>Výměna chodbových dveří</t>
  </si>
  <si>
    <t>Rozpočet:</t>
  </si>
  <si>
    <t>1</t>
  </si>
  <si>
    <t>Stavební rozpočet</t>
  </si>
  <si>
    <t>Objednatel:</t>
  </si>
  <si>
    <t>Statutární město Ústí nad Labem</t>
  </si>
  <si>
    <t>IČO:</t>
  </si>
  <si>
    <t>00081531</t>
  </si>
  <si>
    <t>Velká Hradební 2336/8</t>
  </si>
  <si>
    <t>DIČ:</t>
  </si>
  <si>
    <t>CZ00081531</t>
  </si>
  <si>
    <t>40001</t>
  </si>
  <si>
    <t>Ústí nad Labem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</si>
  <si>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</si>
  <si>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</si>
  <si>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</si>
  <si>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</si>
  <si>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</si>
  <si>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</si>
  <si>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</si>
  <si>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</si>
  <si>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</si>
  <si>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</si>
  <si>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</si>
  <si>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</si>
  <si>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</si>
  <si>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</si>
  <si>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</si>
  <si>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</si>
  <si>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</si>
  <si>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</si>
  <si>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</si>
  <si>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</si>
  <si>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</si>
  <si>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</si>
  <si>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</si>
  <si>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</si>
  <si>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</si>
  <si>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</si>
  <si>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</si>
  <si>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</si>
  <si>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</si>
  <si>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</si>
  <si>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</si>
  <si>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</si>
  <si>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</si>
  <si>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Celkem za stavbu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</si>
  <si>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</si>
  <si>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</si>
  <si>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</si>
  <si>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</si>
  <si>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</si>
  <si>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</si>
  <si>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</si>
  <si>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</si>
  <si>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99</t>
  </si>
  <si>
    <t>Staveništní přesun hmot</t>
  </si>
  <si>
    <t>766</t>
  </si>
  <si>
    <t>Konstrukce truhlářské, okna a dveře</t>
  </si>
  <si>
    <t>767</t>
  </si>
  <si>
    <t>Konstrukce zámečnické</t>
  </si>
  <si>
    <t>787</t>
  </si>
  <si>
    <t>Zasklívání</t>
  </si>
  <si>
    <t>M65</t>
  </si>
  <si>
    <t>Elektroinstalace a veřejné osvětlení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</si>
  <si>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</si>
  <si>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</si>
  <si>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</si>
  <si>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</si>
  <si>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</si>
  <si>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</si>
  <si>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</si>
  <si>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</si>
  <si>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</si>
  <si>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</si>
  <si>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</si>
  <si>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</si>
  <si>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</si>
  <si>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</si>
  <si>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</si>
  <si>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</si>
  <si>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</si>
  <si>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</si>
  <si>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</si>
  <si>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</si>
  <si>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</si>
  <si>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</si>
  <si>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</si>
  <si>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</si>
  <si>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</si>
  <si>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</si>
  <si>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</si>
  <si>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</si>
  <si>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</si>
  <si>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</si>
  <si>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</si>
  <si>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</si>
  <si>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</si>
  <si>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</si>
  <si>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</si>
  <si>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</si>
  <si>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</si>
  <si>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340271415</t>
  </si>
  <si>
    <t>Zazdívka otvorů pl.0,25 m2, pórobet.tvár.,tl.15 cm</t>
  </si>
  <si>
    <t>kus</t>
  </si>
  <si>
    <t>RTS 25/ I</t>
  </si>
  <si>
    <t>Práce</t>
  </si>
  <si>
    <t>Běžná</t>
  </si>
  <si>
    <t>POL1_</t>
  </si>
  <si>
    <t>D02 : 1</t>
  </si>
  <si>
    <t>VV</t>
  </si>
  <si>
    <t>340271515</t>
  </si>
  <si>
    <t>Zazdívka otvorů pl.do 1 m2, pórobet.tvár.,tl.15 cm</t>
  </si>
  <si>
    <t>m3</t>
  </si>
  <si>
    <t>D07 luxfery : 1,54*0,4*0,15</t>
  </si>
  <si>
    <t>D01 : (1,56*2,1-1,45*2,1)*0,15</t>
  </si>
  <si>
    <t>D02 : (1,24*2,1-1,15*2,1)*0,15</t>
  </si>
  <si>
    <t>D05 : (1,57*2,0-1,45*2,0)*0,15</t>
  </si>
  <si>
    <t>D06 : (1,59*2,1-1,45*2,1)*0,15</t>
  </si>
  <si>
    <t>612401291</t>
  </si>
  <si>
    <t>Omítka malých ploch vnitřních stěn do 0,25 m2 vápennou štukovovou omítkou</t>
  </si>
  <si>
    <t>D02 luxfery : 2</t>
  </si>
  <si>
    <t>D01 : 2</t>
  </si>
  <si>
    <t>D02 : 2</t>
  </si>
  <si>
    <t>D05 : 2</t>
  </si>
  <si>
    <t>D06 : 2</t>
  </si>
  <si>
    <t>612401391</t>
  </si>
  <si>
    <t>Omítka malých ploch vnitřních stěn do 1 m2 vápennou štukovou omítkou</t>
  </si>
  <si>
    <t>D07 : 2</t>
  </si>
  <si>
    <t>612409991</t>
  </si>
  <si>
    <t>Začištění omítek kolem oken,dveří apod.</t>
  </si>
  <si>
    <t>m</t>
  </si>
  <si>
    <t>D01-D09 : (1,45+2,1*2+1,15+2,1*2+1,45+2,1*2+1,0+2,1*2+1,45+2,0*2+1,45+2,1*2+1,45+2,1*2+0,9+2,1*2+0,9+1,97*2)*2</t>
  </si>
  <si>
    <t>962081131</t>
  </si>
  <si>
    <t>Bourání příček ze skleněných tvárnic tl. 10 cm</t>
  </si>
  <si>
    <t>m2</t>
  </si>
  <si>
    <t>D02 : 1,0*0,2</t>
  </si>
  <si>
    <t>D07 : 1,54*0,4</t>
  </si>
  <si>
    <t>968061125</t>
  </si>
  <si>
    <t>Vyvěšení dřevěných dveřních křídel pl. do 2 m2</t>
  </si>
  <si>
    <t>968072455</t>
  </si>
  <si>
    <t>Vybourání kovových dveřních zárubní pl. do 2 m2</t>
  </si>
  <si>
    <t>D08 : 0,9*1,97</t>
  </si>
  <si>
    <t>D09 : 0,9*1,97</t>
  </si>
  <si>
    <t>968072456</t>
  </si>
  <si>
    <t>Vybourání kovových dveřních zárubní pl. nad 2 m2</t>
  </si>
  <si>
    <t>D01 : 1,56*2,02</t>
  </si>
  <si>
    <t>D02 : 1,24*2,02</t>
  </si>
  <si>
    <t>D03 : 1,45*2,03</t>
  </si>
  <si>
    <t>D04 : 1,0*1,97</t>
  </si>
  <si>
    <t>D05 : 1,57*2,08</t>
  </si>
  <si>
    <t>D06 : 1,59*2,185</t>
  </si>
  <si>
    <t>D07 : 1,48*1,97</t>
  </si>
  <si>
    <t>967031132</t>
  </si>
  <si>
    <t>Přisekání rovných ostění cihelných na MVC</t>
  </si>
  <si>
    <t>97,08*0,15</t>
  </si>
  <si>
    <t>999281108</t>
  </si>
  <si>
    <t>Přesun hmot pro opravy a údržbu do výšky 12 m</t>
  </si>
  <si>
    <t>t</t>
  </si>
  <si>
    <t>Přesun hmot</t>
  </si>
  <si>
    <t>POL7_</t>
  </si>
  <si>
    <t>766411821</t>
  </si>
  <si>
    <t>Demontáž obložení stěn palubkami</t>
  </si>
  <si>
    <t>D01 : (0,1+0,15)*1,5</t>
  </si>
  <si>
    <t>D03 : (0,14+0,1+0,17*2)*1,5</t>
  </si>
  <si>
    <t>766411822</t>
  </si>
  <si>
    <t>Demontáž podkladových roštů obložení stěn</t>
  </si>
  <si>
    <t>767646510</t>
  </si>
  <si>
    <t>Montáž dveří protipožárních jednokřídlových, H do 220 cm</t>
  </si>
  <si>
    <t>600000007R</t>
  </si>
  <si>
    <t>Dveře hliníkové protipožární kouřotěsné hladké EI 60 SC DP1 jednokřídlé 900 x 2100 mm, RAL 9010 bílá, plné, kování klika - klika, rám 74 mm - viz. PD</t>
  </si>
  <si>
    <t>Vlastní</t>
  </si>
  <si>
    <t>Indiv</t>
  </si>
  <si>
    <t>Specifikace</t>
  </si>
  <si>
    <t>POL3_</t>
  </si>
  <si>
    <t>Dveře hliníkové protipožární kouřotěsné hladké EI 60 SC DP1 jednokřídlé 1000 x 2100 mm, RAL 9010 bílá, plné, kování klika - klika, rám 74 mm - viz. PD</t>
  </si>
  <si>
    <t>POL12_0</t>
  </si>
  <si>
    <t>767646522</t>
  </si>
  <si>
    <t>Montáž dveří protipožárních dvoukřídlových, H do 220 cm</t>
  </si>
  <si>
    <t>600000005R</t>
  </si>
  <si>
    <t>Dveře hliníkové protipožární kouřotěsné hladké EI 60 SC DP1 dvoukřídlé 1450 x 2100 mm, RAL 9010 bílá, prosklené, kování klika - klika, rám 74 mm - viz. PD</t>
  </si>
  <si>
    <t>600000006R</t>
  </si>
  <si>
    <t>Dveře hliníkové protipožární kouřotěsné hladké EI 60 SC DP1 dvoukřídlé 1150 x 2100 mm, RAL 9010 bílá, prosklené, kování klika - klika, rám 74 mm - viz. PD</t>
  </si>
  <si>
    <t>767649199R01</t>
  </si>
  <si>
    <t>Montáž doplňků dveří, samozavírač hydraulický + aretace</t>
  </si>
  <si>
    <t>54917000R2</t>
  </si>
  <si>
    <t>Samozavírač dveří jednokřídlých hydraulický vč. magnetické aretace EPS - viz. PD</t>
  </si>
  <si>
    <t>767649199R00</t>
  </si>
  <si>
    <t>Montáž doplňků dveří, samozavírač hydraulický + koordinátor otevírání + aretace</t>
  </si>
  <si>
    <t>54917000R1</t>
  </si>
  <si>
    <t>Samozavírač dveří dvoukřídlých hydraulický vč. koordinátoru otevírání křídel a magnetické aretace EPS - viz. PD</t>
  </si>
  <si>
    <t>998767102</t>
  </si>
  <si>
    <t>Přesun hmot pro zámečnické konstr., výšky do 12 m</t>
  </si>
  <si>
    <t>787600801</t>
  </si>
  <si>
    <t>Vysklívání oken a dveří skla plochého o ploše do 1 m2</t>
  </si>
  <si>
    <t>Koeficient Vysklívání 80%: -0,2</t>
  </si>
  <si>
    <t>650010111</t>
  </si>
  <si>
    <t>Montáž elektroinstalační lišty šířky do 40 mm</t>
  </si>
  <si>
    <t>5,0*9</t>
  </si>
  <si>
    <t>34572172</t>
  </si>
  <si>
    <t>Lišta vkládací hranatá LHD 20 x 20 mm, délka 2 m</t>
  </si>
  <si>
    <t>SPCM</t>
  </si>
  <si>
    <t>6,0*9</t>
  </si>
  <si>
    <t>650125143</t>
  </si>
  <si>
    <t xml:space="preserve">Uložení kabelu Cu 3 x 2,5 mm2 do trubky/lišty </t>
  </si>
  <si>
    <t>341118632</t>
  </si>
  <si>
    <t>Kabel s Cu jádrem 1kV 1-CXKH-V 3 x 2,5 mm2</t>
  </si>
  <si>
    <t>650000000R00</t>
  </si>
  <si>
    <t>Úprava stávající elektroinstalace</t>
  </si>
  <si>
    <t>kompl</t>
  </si>
  <si>
    <t>979082111</t>
  </si>
  <si>
    <t>Vnitrostaveništní doprava suti do 10 m</t>
  </si>
  <si>
    <t>Přesun suti</t>
  </si>
  <si>
    <t>POL8_</t>
  </si>
  <si>
    <t>979082121</t>
  </si>
  <si>
    <t>Příplatek k vnitrost. dopravě suti za dalších 5 m</t>
  </si>
  <si>
    <t>979086112</t>
  </si>
  <si>
    <t>Nakládání nebo překládání suti a vybouraných hmot</t>
  </si>
  <si>
    <t>979081111</t>
  </si>
  <si>
    <t>Odvoz suti a vybour. hmot na skládku do 1 km</t>
  </si>
  <si>
    <t>979081121</t>
  </si>
  <si>
    <t>Příplatek k odvozu za každý další 1 km</t>
  </si>
  <si>
    <t>979990107</t>
  </si>
  <si>
    <t>Poplatek za uložení suti - směs betonu, cihel, dřeva, skupina odpadu 170904</t>
  </si>
  <si>
    <t>979990168</t>
  </si>
  <si>
    <t>Poplatek za uložení suti - sklo, skupina odpadu 1702020</t>
  </si>
  <si>
    <t>979951111</t>
  </si>
  <si>
    <t>Výkup kovů - železný šrot tl. do 4 mm</t>
  </si>
  <si>
    <t>VRN</t>
  </si>
  <si>
    <t>Sdružená sazba vedlejších rozpočtových nákladů</t>
  </si>
  <si>
    <t>soubor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</si>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</sst>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2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0" fillId="3" borderId="29" xfId="0" applyNumberFormat="1" applyFill="1" applyBorder="1" applyAlignment="1">
      <alignment vertical="center" wrapText="1" shrinkToFit="1"/>
    </xf>
    <xf numFmtId="4" fontId="0" fillId="3" borderId="29" xfId="0" applyNumberFormat="1" applyFill="1" applyBorder="1" applyAlignment="1">
      <alignment vertical="center" shrinkToFit="1"/>
    </xf>
    <xf numFmtId="3" fontId="0" fillId="3" borderId="2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/>
    </xf>
    <xf numFmtId="0" fontId="3" fillId="0" borderId="22" xfId="0" applyFont="1" applyBorder="1"/>
    <xf numFmtId="0" fontId="3" fillId="3" borderId="26" xfId="0" applyFont="1" applyFill="1" applyBorder="1" applyAlignment="1">
      <alignment vertical="center"/>
    </xf>
    <xf numFmtId="0" fontId="3" fillId="3" borderId="26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 wrapText="1"/>
    </xf>
    <xf numFmtId="164" fontId="3" fillId="3" borderId="29" xfId="0" applyNumberFormat="1" applyFont="1" applyFill="1" applyBorder="1" applyAlignment="1">
      <alignment vertical="center"/>
    </xf>
    <xf numFmtId="164" fontId="0" fillId="0" borderId="0" xfId="0" applyNumberFormat="1"/>
    <xf numFmtId="4" fontId="3" fillId="3" borderId="29" xfId="0" applyNumberFormat="1" applyFont="1" applyFill="1" applyBorder="1" applyAlignment="1">
      <alignment horizontal="center" vertical="center"/>
    </xf>
    <xf numFmtId="4" fontId="3" fillId="3" borderId="2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5" fillId="3" borderId="0" xfId="0" applyNumberFormat="1" applyFont="1" applyFill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5" xfId="0" applyFont="1" applyFill="1" applyBorder="1" applyAlignment="1">
      <alignment vertical="top"/>
    </xf>
    <xf numFmtId="49" fontId="5" fillId="3" borderId="16" xfId="0" applyNumberFormat="1" applyFont="1" applyFill="1" applyBorder="1" applyAlignment="1">
      <alignment vertical="top"/>
    </xf>
    <xf numFmtId="0" fontId="5" fillId="3" borderId="16" xfId="0" applyFont="1" applyFill="1" applyBorder="1" applyAlignment="1">
      <alignment horizontal="center" vertical="top" shrinkToFit="1"/>
    </xf>
    <xf numFmtId="165" fontId="5" fillId="3" borderId="16" xfId="0" applyNumberFormat="1" applyFont="1" applyFill="1" applyBorder="1" applyAlignment="1">
      <alignment vertical="top" shrinkToFit="1"/>
    </xf>
    <xf numFmtId="4" fontId="5" fillId="3" borderId="16" xfId="0" applyNumberFormat="1" applyFont="1" applyFill="1" applyBorder="1" applyAlignment="1">
      <alignment vertical="top" shrinkToFit="1"/>
    </xf>
    <xf numFmtId="4" fontId="5" fillId="3" borderId="30" xfId="0" applyNumberFormat="1" applyFont="1" applyFill="1" applyBorder="1" applyAlignment="1">
      <alignment vertical="top" shrinkToFit="1"/>
    </xf>
    <xf numFmtId="0" fontId="16" fillId="0" borderId="31" xfId="0" applyFont="1" applyBorder="1" applyAlignment="1">
      <alignment vertical="top"/>
    </xf>
    <xf numFmtId="49" fontId="16" fillId="0" borderId="32" xfId="0" applyNumberFormat="1" applyFont="1" applyBorder="1" applyAlignment="1">
      <alignment vertical="top"/>
    </xf>
    <xf numFmtId="0" fontId="16" fillId="0" borderId="32" xfId="0" applyFont="1" applyBorder="1" applyAlignment="1">
      <alignment horizontal="center" vertical="top" shrinkToFit="1"/>
    </xf>
    <xf numFmtId="165" fontId="16" fillId="0" borderId="32" xfId="0" applyNumberFormat="1" applyFont="1" applyBorder="1" applyAlignment="1">
      <alignment vertical="top" shrinkToFit="1"/>
    </xf>
    <xf numFmtId="4" fontId="16" fillId="4" borderId="32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16" fillId="0" borderId="34" xfId="0" applyFont="1" applyBorder="1" applyAlignment="1">
      <alignment vertical="top"/>
    </xf>
    <xf numFmtId="49" fontId="16" fillId="0" borderId="35" xfId="0" applyNumberFormat="1" applyFont="1" applyBorder="1" applyAlignment="1">
      <alignment vertical="top"/>
    </xf>
    <xf numFmtId="0" fontId="16" fillId="0" borderId="35" xfId="0" applyFont="1" applyBorder="1" applyAlignment="1">
      <alignment horizontal="center" vertical="top" shrinkToFit="1"/>
    </xf>
    <xf numFmtId="165" fontId="16" fillId="0" borderId="35" xfId="0" applyNumberFormat="1" applyFont="1" applyBorder="1" applyAlignment="1">
      <alignment vertical="top" shrinkToFit="1"/>
    </xf>
    <xf numFmtId="4" fontId="16" fillId="4" borderId="35" xfId="0" applyNumberFormat="1" applyFont="1" applyFill="1" applyBorder="1" applyAlignment="1" applyProtection="1">
      <alignment vertical="top" shrinkToFit="1"/>
      <protection locked="0"/>
    </xf>
    <xf numFmtId="4" fontId="16" fillId="0" borderId="36" xfId="0" applyNumberFormat="1" applyFont="1" applyBorder="1" applyAlignment="1">
      <alignment vertical="top" shrinkToFit="1"/>
    </xf>
    <xf numFmtId="49" fontId="5" fillId="3" borderId="16" xfId="0" applyNumberFormat="1" applyFont="1" applyFill="1" applyBorder="1" applyAlignment="1">
      <alignment horizontal="left" vertical="top" wrapText="1"/>
    </xf>
    <xf numFmtId="49" fontId="16" fillId="0" borderId="3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35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 indent="1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6" xfId="0" applyNumberFormat="1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horizontal="center" wrapTex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3" borderId="26" xfId="0" applyNumberFormat="1" applyFill="1" applyBorder="1" applyAlignment="1">
      <alignment vertical="center"/>
    </xf>
    <xf numFmtId="4" fontId="0" fillId="3" borderId="27" xfId="0" applyNumberFormat="1" applyFill="1" applyBorder="1" applyAlignment="1">
      <alignment vertical="center"/>
    </xf>
    <xf numFmtId="4" fontId="0" fillId="3" borderId="28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horizontal="left" vertical="top" wrapText="1"/>
      <protection locked="0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22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3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4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wrapText="1"/>
    </xf>
    <xf numFmtId="4" fontId="13" fillId="0" borderId="26" xfId="0" applyNumberFormat="1" applyFont="1" applyBorder="1" applyAlignment="1">
      <alignment horizontal="right" vertical="center" indent="1"/>
    </xf>
    <xf numFmtId="4" fontId="13" fillId="0" borderId="28" xfId="0" applyNumberFormat="1" applyFont="1" applyBorder="1" applyAlignment="1">
      <alignment horizontal="right" vertical="center" indent="1"/>
    </xf>
    <xf numFmtId="0" fontId="8" fillId="0" borderId="27" xfId="0" applyFont="1" applyBorder="1" applyAlignment="1">
      <alignment horizontal="left" vertical="center" wrapText="1"/>
    </xf>
    <xf numFmtId="0" fontId="8" fillId="0" borderId="27" xfId="0" applyFont="1" applyBorder="1" applyAlignment="1">
      <alignment wrapText="1"/>
    </xf>
    <xf numFmtId="4" fontId="11" fillId="0" borderId="26" xfId="0" applyNumberFormat="1" applyFont="1" applyBorder="1" applyAlignment="1">
      <alignment horizontal="right" vertical="center" indent="1"/>
    </xf>
    <xf numFmtId="4" fontId="11" fillId="0" borderId="28" xfId="0" applyNumberFormat="1" applyFont="1" applyBorder="1" applyAlignment="1">
      <alignment horizontal="right" vertical="center" indent="1"/>
    </xf>
    <xf numFmtId="1" fontId="8" fillId="0" borderId="27" xfId="0" applyNumberFormat="1" applyFont="1" applyBorder="1" applyAlignment="1">
      <alignment horizontal="right" vertical="center" wrapText="1"/>
    </xf>
    <xf numFmtId="0" fontId="0" fillId="0" borderId="27" xfId="0" applyBorder="1" applyAlignment="1">
      <alignment horizontal="left" vertical="center" indent="1"/>
    </xf>
    <xf numFmtId="0" fontId="8" fillId="0" borderId="27" xfId="0" applyFont="1" applyBorder="1" applyAlignment="1">
      <alignment vertical="center"/>
    </xf>
    <xf numFmtId="1" fontId="8" fillId="0" borderId="26" xfId="0" applyNumberFormat="1" applyFont="1" applyBorder="1" applyAlignment="1">
      <alignment horizontal="right" vertical="center" wrapText="1"/>
    </xf>
    <xf numFmtId="4" fontId="11" fillId="0" borderId="26" xfId="0" applyNumberFormat="1" applyFont="1" applyBorder="1" applyAlignment="1">
      <alignment vertical="center"/>
    </xf>
    <xf numFmtId="4" fontId="11" fillId="0" borderId="27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/>
    </xf>
    <xf numFmtId="4" fontId="7" fillId="5" borderId="26" xfId="0" applyNumberFormat="1" applyFont="1" applyFill="1" applyBorder="1" applyAlignment="1">
      <alignment vertical="center"/>
    </xf>
    <xf numFmtId="4" fontId="7" fillId="5" borderId="27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26" xfId="0" applyNumberFormat="1" applyBorder="1" applyAlignment="1">
      <alignment vertical="center"/>
    </xf>
    <xf numFmtId="4" fontId="0" fillId="0" borderId="27" xfId="0" applyNumberFormat="1" applyBorder="1" applyAlignment="1">
      <alignment vertical="center" wrapText="1"/>
    </xf>
    <xf numFmtId="4" fontId="3" fillId="0" borderId="29" xfId="0" applyNumberFormat="1" applyFont="1" applyBorder="1" applyAlignment="1">
      <alignment horizontal="right" vertical="center" wrapText="1" shrinkToFit="1"/>
    </xf>
    <xf numFmtId="4" fontId="3" fillId="0" borderId="29" xfId="0" applyNumberFormat="1" applyFont="1" applyBorder="1" applyAlignment="1">
      <alignment horizontal="right" vertical="center" shrinkToFit="1"/>
    </xf>
    <xf numFmtId="4" fontId="0" fillId="0" borderId="29" xfId="0" applyNumberFormat="1" applyBorder="1" applyAlignment="1">
      <alignment vertical="center" shrinkToFit="1"/>
    </xf>
    <xf numFmtId="3" fontId="0" fillId="0" borderId="29" xfId="0" applyNumberForma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 wrapText="1"/>
    </xf>
    <xf numFmtId="4" fontId="5" fillId="0" borderId="29" xfId="0" applyNumberFormat="1" applyFont="1" applyBorder="1" applyAlignment="1">
      <alignment vertical="center" wrapText="1" shrinkToFit="1"/>
    </xf>
    <xf numFmtId="4" fontId="5" fillId="0" borderId="29" xfId="0" applyNumberFormat="1" applyFont="1" applyBorder="1" applyAlignment="1">
      <alignment vertical="center" shrinkToFit="1"/>
    </xf>
    <xf numFmtId="3" fontId="5" fillId="0" borderId="29" xfId="0" applyNumberFormat="1" applyFont="1" applyBorder="1" applyAlignment="1">
      <alignment vertical="center"/>
    </xf>
    <xf numFmtId="4" fontId="0" fillId="0" borderId="26" xfId="0" applyNumberFormat="1" applyBorder="1" applyAlignment="1">
      <alignment horizontal="left" vertical="center"/>
    </xf>
    <xf numFmtId="4" fontId="0" fillId="0" borderId="29" xfId="0" applyNumberFormat="1" applyBorder="1" applyAlignment="1">
      <alignment vertical="center" wrapText="1" shrinkToFit="1"/>
    </xf>
    <xf numFmtId="0" fontId="15" fillId="5" borderId="26" xfId="0" applyFont="1" applyFill="1" applyBorder="1" applyAlignment="1">
      <alignment horizontal="center" vertical="center" wrapText="1"/>
    </xf>
    <xf numFmtId="0" fontId="15" fillId="5" borderId="27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4" fontId="3" fillId="0" borderId="29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vertical="center"/>
    </xf>
    <xf numFmtId="164" fontId="3" fillId="0" borderId="29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49" fontId="0" fillId="0" borderId="27" xfId="0" applyNumberFormat="1" applyBorder="1" applyAlignment="1">
      <alignment vertical="center"/>
    </xf>
    <xf numFmtId="49" fontId="0" fillId="0" borderId="27" xfId="0" applyNumberFormat="1" applyBorder="1" applyAlignment="1">
      <alignment vertical="center" shrinkToFit="1"/>
    </xf>
    <xf numFmtId="49" fontId="0" fillId="0" borderId="28" xfId="0" applyNumberFormat="1" applyBorder="1" applyAlignment="1">
      <alignment vertical="center" shrinkToFit="1"/>
    </xf>
    <xf numFmtId="0" fontId="1" fillId="0" borderId="29" xfId="0" applyFont="1" applyBorder="1" applyAlignment="1">
      <alignment vertical="center"/>
    </xf>
    <xf numFmtId="49" fontId="0" fillId="0" borderId="27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1" fillId="3" borderId="29" xfId="0" applyFont="1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0" fontId="0" fillId="5" borderId="29" xfId="0" applyFill="1" applyBorder="1"/>
    <xf numFmtId="49" fontId="0" fillId="5" borderId="29" xfId="0" applyNumberFormat="1" applyFill="1" applyBorder="1"/>
    <xf numFmtId="0" fontId="0" fillId="5" borderId="29" xfId="0" applyFill="1" applyBorder="1" applyAlignment="1">
      <alignment horizontal="center"/>
    </xf>
    <xf numFmtId="0" fontId="0" fillId="5" borderId="26" xfId="0" applyFill="1" applyBorder="1"/>
    <xf numFmtId="0" fontId="0" fillId="5" borderId="29" xfId="0" applyFill="1" applyBorder="1" applyAlignment="1">
      <alignment wrapText="1"/>
    </xf>
    <xf numFmtId="0" fontId="5" fillId="3" borderId="26" xfId="0" applyFont="1" applyFill="1" applyBorder="1" applyAlignment="1">
      <alignment vertical="top"/>
    </xf>
    <xf numFmtId="49" fontId="5" fillId="3" borderId="27" xfId="0" applyNumberFormat="1" applyFont="1" applyFill="1" applyBorder="1" applyAlignment="1">
      <alignment vertical="top"/>
    </xf>
    <xf numFmtId="49" fontId="5" fillId="3" borderId="27" xfId="0" applyNumberFormat="1" applyFont="1" applyFill="1" applyBorder="1" applyAlignment="1">
      <alignment horizontal="left" vertical="top" wrapText="1"/>
    </xf>
    <xf numFmtId="0" fontId="5" fillId="3" borderId="27" xfId="0" applyFont="1" applyFill="1" applyBorder="1" applyAlignment="1">
      <alignment horizontal="center" vertical="top"/>
    </xf>
    <xf numFmtId="0" fontId="5" fillId="3" borderId="27" xfId="0" applyFont="1" applyFill="1" applyBorder="1" applyAlignment="1">
      <alignment vertical="top"/>
    </xf>
    <xf numFmtId="4" fontId="5" fillId="3" borderId="28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0</v>
      </c>
    </row>
    <row r="2" spans="1:7" ht="57.75" customHeight="1">
      <c r="A2" s="148" t="s">
        <v>1</v>
      </c>
      <c r="B2" s="148"/>
      <c r="C2" s="148"/>
      <c r="D2" s="148"/>
      <c r="E2" s="148"/>
      <c r="F2" s="148"/>
      <c r="G2" s="14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="85" zoomScaleNormal="85" zoomScaleSheetLayoutView="75" workbookViewId="0">
      <selection activeCell="I16" sqref="I16:J16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5" t="s">
        <v>2</v>
      </c>
      <c r="B1" s="149" t="s">
        <v>3</v>
      </c>
      <c r="C1" s="150"/>
      <c r="D1" s="150"/>
      <c r="E1" s="150"/>
      <c r="F1" s="150"/>
      <c r="G1" s="150"/>
      <c r="H1" s="150"/>
      <c r="I1" s="150"/>
      <c r="J1" s="151"/>
    </row>
    <row r="2" spans="1:15" ht="36" customHeight="1">
      <c r="A2" s="2"/>
      <c r="B2" s="68" t="s">
        <v>4</v>
      </c>
      <c r="C2" s="69"/>
      <c r="D2" s="70" t="s">
        <v>5</v>
      </c>
      <c r="E2" s="156" t="s">
        <v>6</v>
      </c>
      <c r="F2" s="157"/>
      <c r="G2" s="157"/>
      <c r="H2" s="157"/>
      <c r="I2" s="157"/>
      <c r="J2" s="158"/>
      <c r="O2" s="1"/>
    </row>
    <row r="3" spans="1:15" ht="27" customHeight="1">
      <c r="A3" s="2"/>
      <c r="B3" s="71" t="s">
        <v>7</v>
      </c>
      <c r="C3" s="69"/>
      <c r="D3" s="72" t="s">
        <v>8</v>
      </c>
      <c r="E3" s="159" t="s">
        <v>9</v>
      </c>
      <c r="F3" s="160"/>
      <c r="G3" s="160"/>
      <c r="H3" s="160"/>
      <c r="I3" s="160"/>
      <c r="J3" s="161"/>
    </row>
    <row r="4" spans="1:15" ht="23.25" customHeight="1">
      <c r="A4" s="66">
        <v>6352</v>
      </c>
      <c r="B4" s="73" t="s">
        <v>10</v>
      </c>
      <c r="C4" s="74"/>
      <c r="D4" s="75" t="s">
        <v>11</v>
      </c>
      <c r="E4" s="167" t="s">
        <v>12</v>
      </c>
      <c r="F4" s="168"/>
      <c r="G4" s="168"/>
      <c r="H4" s="168"/>
      <c r="I4" s="168"/>
      <c r="J4" s="169"/>
    </row>
    <row r="5" spans="1:15" ht="24" customHeight="1">
      <c r="A5" s="2"/>
      <c r="B5" s="31" t="s">
        <v>13</v>
      </c>
      <c r="D5" s="172" t="s">
        <v>14</v>
      </c>
      <c r="E5" s="173"/>
      <c r="F5" s="173"/>
      <c r="G5" s="173"/>
      <c r="H5" s="18" t="s">
        <v>15</v>
      </c>
      <c r="I5" s="76" t="s">
        <v>16</v>
      </c>
      <c r="J5" s="8"/>
    </row>
    <row r="6" spans="1:15" ht="15.75" customHeight="1">
      <c r="A6" s="2"/>
      <c r="B6" s="28"/>
      <c r="C6" s="51"/>
      <c r="D6" s="174" t="s">
        <v>17</v>
      </c>
      <c r="E6" s="175"/>
      <c r="F6" s="175"/>
      <c r="G6" s="175"/>
      <c r="H6" s="18" t="s">
        <v>18</v>
      </c>
      <c r="I6" s="76" t="s">
        <v>19</v>
      </c>
      <c r="J6" s="8"/>
    </row>
    <row r="7" spans="1:15" ht="15.75" customHeight="1">
      <c r="A7" s="2"/>
      <c r="B7" s="29"/>
      <c r="C7" s="52"/>
      <c r="D7" s="67" t="s">
        <v>20</v>
      </c>
      <c r="E7" s="176" t="s">
        <v>21</v>
      </c>
      <c r="F7" s="177"/>
      <c r="G7" s="177"/>
      <c r="H7" s="24"/>
      <c r="I7" s="23"/>
      <c r="J7" s="33"/>
    </row>
    <row r="8" spans="1:15" ht="24" hidden="1" customHeight="1">
      <c r="A8" s="2"/>
      <c r="B8" s="31" t="s">
        <v>22</v>
      </c>
      <c r="D8" s="47"/>
      <c r="H8" s="18" t="s">
        <v>15</v>
      </c>
      <c r="I8" s="22"/>
      <c r="J8" s="8"/>
    </row>
    <row r="9" spans="1:15" ht="15.75" hidden="1" customHeight="1">
      <c r="A9" s="2"/>
      <c r="B9" s="2"/>
      <c r="D9" s="47"/>
      <c r="H9" s="18" t="s">
        <v>18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23</v>
      </c>
      <c r="D11" s="163"/>
      <c r="E11" s="163"/>
      <c r="F11" s="163"/>
      <c r="G11" s="163"/>
      <c r="H11" s="18" t="s">
        <v>15</v>
      </c>
      <c r="I11" s="77"/>
      <c r="J11" s="8"/>
    </row>
    <row r="12" spans="1:15" ht="15.75" customHeight="1">
      <c r="A12" s="2"/>
      <c r="B12" s="28"/>
      <c r="C12" s="51"/>
      <c r="D12" s="166"/>
      <c r="E12" s="166"/>
      <c r="F12" s="166"/>
      <c r="G12" s="166"/>
      <c r="H12" s="18" t="s">
        <v>18</v>
      </c>
      <c r="I12" s="77"/>
      <c r="J12" s="8"/>
    </row>
    <row r="13" spans="1:15" ht="15.75" customHeight="1">
      <c r="A13" s="2"/>
      <c r="B13" s="29"/>
      <c r="C13" s="52"/>
      <c r="D13" s="78"/>
      <c r="E13" s="170"/>
      <c r="F13" s="171"/>
      <c r="G13" s="171"/>
      <c r="H13" s="19"/>
      <c r="I13" s="23"/>
      <c r="J13" s="33"/>
    </row>
    <row r="14" spans="1:15" ht="24" customHeight="1">
      <c r="A14" s="2"/>
      <c r="B14" s="41" t="s">
        <v>24</v>
      </c>
      <c r="C14" s="54"/>
      <c r="D14" s="55"/>
      <c r="E14" s="56"/>
      <c r="F14" s="42"/>
      <c r="G14" s="42"/>
      <c r="H14" s="43"/>
      <c r="I14" s="42"/>
      <c r="J14" s="44"/>
    </row>
    <row r="15" spans="1:15" ht="32.25" customHeight="1">
      <c r="A15" s="2"/>
      <c r="B15" s="34" t="s">
        <v>25</v>
      </c>
      <c r="C15" s="57"/>
      <c r="D15" s="50"/>
      <c r="E15" s="162"/>
      <c r="F15" s="162"/>
      <c r="G15" s="164"/>
      <c r="H15" s="164"/>
      <c r="I15" s="164" t="s">
        <v>26</v>
      </c>
      <c r="J15" s="165"/>
    </row>
    <row r="16" spans="1:15" ht="23.25" customHeight="1">
      <c r="A16" s="108" t="s">
        <v>27</v>
      </c>
      <c r="B16" s="37" t="s">
        <v>27</v>
      </c>
      <c r="C16" s="206"/>
      <c r="D16" s="207"/>
      <c r="E16" s="208"/>
      <c r="F16" s="209"/>
      <c r="G16" s="208"/>
      <c r="H16" s="209"/>
      <c r="I16" s="208">
        <f>SUMIF(F49:F58,A16,I49:I58)+SUMIF(F49:F58,"PSU",I49:I58)</f>
        <v>0</v>
      </c>
      <c r="J16" s="155"/>
    </row>
    <row r="17" spans="1:10" ht="23.25" customHeight="1">
      <c r="A17" s="108" t="s">
        <v>28</v>
      </c>
      <c r="B17" s="37" t="s">
        <v>28</v>
      </c>
      <c r="C17" s="206"/>
      <c r="D17" s="207"/>
      <c r="E17" s="208"/>
      <c r="F17" s="209"/>
      <c r="G17" s="208"/>
      <c r="H17" s="209"/>
      <c r="I17" s="208">
        <f>SUMIF(F49:F58,A17,I49:I58)</f>
        <v>0</v>
      </c>
      <c r="J17" s="155"/>
    </row>
    <row r="18" spans="1:10" ht="23.25" customHeight="1">
      <c r="A18" s="108" t="s">
        <v>29</v>
      </c>
      <c r="B18" s="37" t="s">
        <v>29</v>
      </c>
      <c r="C18" s="206"/>
      <c r="D18" s="207"/>
      <c r="E18" s="208"/>
      <c r="F18" s="209"/>
      <c r="G18" s="208"/>
      <c r="H18" s="209"/>
      <c r="I18" s="208">
        <f>SUMIF(F49:F58,A18,I49:I58)</f>
        <v>0</v>
      </c>
      <c r="J18" s="155"/>
    </row>
    <row r="19" spans="1:10" ht="23.25" customHeight="1">
      <c r="A19" s="108" t="s">
        <v>30</v>
      </c>
      <c r="B19" s="37" t="s">
        <v>31</v>
      </c>
      <c r="C19" s="206"/>
      <c r="D19" s="207"/>
      <c r="E19" s="208"/>
      <c r="F19" s="209"/>
      <c r="G19" s="208"/>
      <c r="H19" s="209"/>
      <c r="I19" s="208">
        <f>SUMIF(F49:F58,A19,I49:I58)</f>
        <v>0</v>
      </c>
      <c r="J19" s="155"/>
    </row>
    <row r="20" spans="1:10" ht="23.25" customHeight="1">
      <c r="A20" s="108" t="s">
        <v>32</v>
      </c>
      <c r="B20" s="37" t="s">
        <v>33</v>
      </c>
      <c r="C20" s="206"/>
      <c r="D20" s="207"/>
      <c r="E20" s="208"/>
      <c r="F20" s="209"/>
      <c r="G20" s="208"/>
      <c r="H20" s="209"/>
      <c r="I20" s="208">
        <f>SUMIF(F49:F58,A20,I49:I58)</f>
        <v>0</v>
      </c>
      <c r="J20" s="155"/>
    </row>
    <row r="21" spans="1:10" ht="23.25" customHeight="1">
      <c r="A21" s="2"/>
      <c r="B21" s="46" t="s">
        <v>26</v>
      </c>
      <c r="C21" s="210"/>
      <c r="D21" s="211"/>
      <c r="E21" s="212"/>
      <c r="F21" s="213"/>
      <c r="G21" s="212"/>
      <c r="H21" s="213"/>
      <c r="I21" s="212">
        <f>SUM(I16:J20)</f>
        <v>0</v>
      </c>
      <c r="J21" s="179"/>
    </row>
    <row r="22" spans="1:10" ht="33" customHeight="1">
      <c r="A22" s="2"/>
      <c r="B22" s="40" t="s">
        <v>34</v>
      </c>
      <c r="C22" s="206"/>
      <c r="D22" s="207"/>
      <c r="E22" s="214"/>
      <c r="F22" s="215"/>
      <c r="G22" s="216"/>
      <c r="H22" s="216"/>
      <c r="I22" s="216"/>
      <c r="J22" s="38"/>
    </row>
    <row r="23" spans="1:10" ht="23.25" customHeight="1">
      <c r="A23" s="2">
        <f>ZakladDPHSni*SazbaDPH1/100</f>
        <v>0</v>
      </c>
      <c r="B23" s="37" t="s">
        <v>35</v>
      </c>
      <c r="C23" s="206"/>
      <c r="D23" s="207"/>
      <c r="E23" s="217">
        <v>12</v>
      </c>
      <c r="F23" s="215" t="s">
        <v>36</v>
      </c>
      <c r="G23" s="218">
        <f>ZakladDPHSniVypocet</f>
        <v>0</v>
      </c>
      <c r="H23" s="219"/>
      <c r="I23" s="219"/>
      <c r="J23" s="38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37</v>
      </c>
      <c r="C24" s="206"/>
      <c r="D24" s="207"/>
      <c r="E24" s="217">
        <f>SazbaDPH1</f>
        <v>12</v>
      </c>
      <c r="F24" s="215" t="s">
        <v>36</v>
      </c>
      <c r="G24" s="220">
        <f>A23</f>
        <v>0</v>
      </c>
      <c r="H24" s="221"/>
      <c r="I24" s="221"/>
      <c r="J24" s="38" t="str">
        <f t="shared" si="0"/>
        <v>CZK</v>
      </c>
    </row>
    <row r="25" spans="1:10" ht="23.25" customHeight="1">
      <c r="A25" s="2">
        <f>ZakladDPHZakl*SazbaDPH2/100</f>
        <v>0</v>
      </c>
      <c r="B25" s="37" t="s">
        <v>38</v>
      </c>
      <c r="C25" s="206"/>
      <c r="D25" s="207"/>
      <c r="E25" s="217">
        <v>21</v>
      </c>
      <c r="F25" s="215" t="s">
        <v>36</v>
      </c>
      <c r="G25" s="218">
        <f>ZakladDPHZaklVypocet</f>
        <v>0</v>
      </c>
      <c r="H25" s="219"/>
      <c r="I25" s="219"/>
      <c r="J25" s="38" t="str">
        <f t="shared" si="0"/>
        <v>CZK</v>
      </c>
    </row>
    <row r="26" spans="1:10" ht="23.25" customHeight="1">
      <c r="A26" s="2">
        <f>(A25-INT(A25))*100</f>
        <v>0</v>
      </c>
      <c r="B26" s="32" t="s">
        <v>39</v>
      </c>
      <c r="C26" s="58"/>
      <c r="D26" s="50"/>
      <c r="E26" s="59">
        <f>SazbaDPH2</f>
        <v>21</v>
      </c>
      <c r="F26" s="30" t="s">
        <v>36</v>
      </c>
      <c r="G26" s="152">
        <f>A25</f>
        <v>0</v>
      </c>
      <c r="H26" s="153"/>
      <c r="I26" s="153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40</v>
      </c>
      <c r="C27" s="60"/>
      <c r="D27" s="61"/>
      <c r="E27" s="60"/>
      <c r="F27" s="16"/>
      <c r="G27" s="154">
        <f>CenaCelkem-(ZakladDPHSni+DPHSni+ZakladDPHZakl+DPHZakl)</f>
        <v>0</v>
      </c>
      <c r="H27" s="154"/>
      <c r="I27" s="154"/>
      <c r="J27" s="39" t="str">
        <f t="shared" si="0"/>
        <v>CZK</v>
      </c>
    </row>
    <row r="28" spans="1:10" ht="27.75" hidden="1" customHeight="1" thickBot="1">
      <c r="A28" s="2"/>
      <c r="B28" s="88" t="s">
        <v>41</v>
      </c>
      <c r="C28" s="89"/>
      <c r="D28" s="89"/>
      <c r="E28" s="90"/>
      <c r="F28" s="91"/>
      <c r="G28" s="181">
        <f>ZakladDPHSniVypocet+ZakladDPHZaklVypocet</f>
        <v>0</v>
      </c>
      <c r="H28" s="181"/>
      <c r="I28" s="181"/>
      <c r="J28" s="92" t="str">
        <f t="shared" si="0"/>
        <v>CZK</v>
      </c>
    </row>
    <row r="29" spans="1:10" ht="27.75" customHeight="1" thickBot="1">
      <c r="A29" s="2">
        <f>(A27-INT(A27))*100</f>
        <v>0</v>
      </c>
      <c r="B29" s="88" t="s">
        <v>42</v>
      </c>
      <c r="C29" s="93"/>
      <c r="D29" s="93"/>
      <c r="E29" s="93"/>
      <c r="F29" s="94"/>
      <c r="G29" s="180">
        <f>A27</f>
        <v>0</v>
      </c>
      <c r="H29" s="180"/>
      <c r="I29" s="180"/>
      <c r="J29" s="95" t="s">
        <v>43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2" t="s">
        <v>44</v>
      </c>
      <c r="D32" s="63"/>
      <c r="E32" s="63"/>
      <c r="F32" s="15" t="s">
        <v>45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64"/>
      <c r="D34" s="182"/>
      <c r="E34" s="183"/>
      <c r="G34" s="184"/>
      <c r="H34" s="185"/>
      <c r="I34" s="185"/>
      <c r="J34" s="25"/>
    </row>
    <row r="35" spans="1:10" ht="12.75" customHeight="1">
      <c r="A35" s="2"/>
      <c r="B35" s="2"/>
      <c r="D35" s="178" t="s">
        <v>46</v>
      </c>
      <c r="E35" s="178"/>
      <c r="H35" s="10" t="s">
        <v>47</v>
      </c>
      <c r="J35" s="9"/>
    </row>
    <row r="36" spans="1:10" ht="13.5" customHeight="1" thickBot="1">
      <c r="A36" s="11"/>
      <c r="B36" s="11"/>
      <c r="C36" s="65"/>
      <c r="D36" s="65"/>
      <c r="E36" s="65"/>
      <c r="F36" s="12"/>
      <c r="G36" s="12"/>
      <c r="H36" s="12"/>
      <c r="I36" s="12"/>
      <c r="J36" s="13"/>
    </row>
    <row r="37" spans="1:10" ht="27" hidden="1" customHeight="1">
      <c r="B37" s="81" t="s">
        <v>48</v>
      </c>
      <c r="C37" s="82"/>
      <c r="D37" s="82"/>
      <c r="E37" s="82"/>
      <c r="F37" s="83"/>
      <c r="G37" s="83"/>
      <c r="H37" s="83"/>
      <c r="I37" s="83"/>
      <c r="J37" s="84"/>
    </row>
    <row r="38" spans="1:10" ht="25.5" hidden="1" customHeight="1">
      <c r="A38" s="80" t="s">
        <v>49</v>
      </c>
      <c r="B38" s="222" t="s">
        <v>50</v>
      </c>
      <c r="C38" s="223" t="s">
        <v>51</v>
      </c>
      <c r="D38" s="223"/>
      <c r="E38" s="223"/>
      <c r="F38" s="224" t="str">
        <f>B23</f>
        <v>Základ pro sníženou DPH</v>
      </c>
      <c r="G38" s="224" t="str">
        <f>B25</f>
        <v>Základ pro základní DPH</v>
      </c>
      <c r="H38" s="225" t="s">
        <v>52</v>
      </c>
      <c r="I38" s="225" t="s">
        <v>53</v>
      </c>
      <c r="J38" s="226" t="s">
        <v>36</v>
      </c>
    </row>
    <row r="39" spans="1:10" ht="25.5" hidden="1" customHeight="1">
      <c r="A39" s="80">
        <v>1</v>
      </c>
      <c r="B39" s="227" t="s">
        <v>54</v>
      </c>
      <c r="C39" s="228"/>
      <c r="D39" s="228"/>
      <c r="E39" s="228"/>
      <c r="F39" s="229">
        <f>'01 1 Pol'!AE94</f>
        <v>0</v>
      </c>
      <c r="G39" s="230">
        <f>'01 1 Pol'!AF94</f>
        <v>0</v>
      </c>
      <c r="H39" s="231">
        <f>(F39*SazbaDPH1/100)+(G39*SazbaDPH2/100)</f>
        <v>0</v>
      </c>
      <c r="I39" s="231">
        <f>F39+G39+H39</f>
        <v>0</v>
      </c>
      <c r="J39" s="232" t="str">
        <f>IF(CenaCelkemVypocet=0,"",I39/CenaCelkemVypocet*100)</f>
        <v/>
      </c>
    </row>
    <row r="40" spans="1:10" ht="25.5" hidden="1" customHeight="1">
      <c r="A40" s="80">
        <v>2</v>
      </c>
      <c r="B40" s="233" t="s">
        <v>8</v>
      </c>
      <c r="C40" s="234" t="s">
        <v>9</v>
      </c>
      <c r="D40" s="234"/>
      <c r="E40" s="234"/>
      <c r="F40" s="235">
        <f>'01 1 Pol'!AE94</f>
        <v>0</v>
      </c>
      <c r="G40" s="236">
        <f>'01 1 Pol'!AF94</f>
        <v>0</v>
      </c>
      <c r="H40" s="236">
        <f>(F40*SazbaDPH1/100)+(G40*SazbaDPH2/100)</f>
        <v>0</v>
      </c>
      <c r="I40" s="236">
        <f>F40+G40+H40</f>
        <v>0</v>
      </c>
      <c r="J40" s="237" t="str">
        <f>IF(CenaCelkemVypocet=0,"",I40/CenaCelkemVypocet*100)</f>
        <v/>
      </c>
    </row>
    <row r="41" spans="1:10" ht="25.5" hidden="1" customHeight="1">
      <c r="A41" s="80">
        <v>3</v>
      </c>
      <c r="B41" s="238" t="s">
        <v>11</v>
      </c>
      <c r="C41" s="228" t="s">
        <v>12</v>
      </c>
      <c r="D41" s="228"/>
      <c r="E41" s="228"/>
      <c r="F41" s="239">
        <f>'01 1 Pol'!AE94</f>
        <v>0</v>
      </c>
      <c r="G41" s="231">
        <f>'01 1 Pol'!AF94</f>
        <v>0</v>
      </c>
      <c r="H41" s="231">
        <f>(F41*SazbaDPH1/100)+(G41*SazbaDPH2/100)</f>
        <v>0</v>
      </c>
      <c r="I41" s="231">
        <f>F41+G41+H41</f>
        <v>0</v>
      </c>
      <c r="J41" s="232" t="str">
        <f>IF(CenaCelkemVypocet=0,"",I41/CenaCelkemVypocet*100)</f>
        <v/>
      </c>
    </row>
    <row r="42" spans="1:10" ht="25.5" hidden="1" customHeight="1">
      <c r="A42" s="80"/>
      <c r="B42" s="186" t="s">
        <v>55</v>
      </c>
      <c r="C42" s="187"/>
      <c r="D42" s="187"/>
      <c r="E42" s="188"/>
      <c r="F42" s="85">
        <f>SUMIF(A39:A41,"=1",F39:F41)</f>
        <v>0</v>
      </c>
      <c r="G42" s="86">
        <f>SUMIF(A39:A41,"=1",G39:G41)</f>
        <v>0</v>
      </c>
      <c r="H42" s="86">
        <f>SUMIF(A39:A41,"=1",H39:H41)</f>
        <v>0</v>
      </c>
      <c r="I42" s="86">
        <f>SUMIF(A39:A41,"=1",I39:I41)</f>
        <v>0</v>
      </c>
      <c r="J42" s="87">
        <f>SUMIF(A39:A41,"=1",J39:J41)</f>
        <v>0</v>
      </c>
    </row>
    <row r="46" spans="1:10" ht="15.75">
      <c r="B46" s="96" t="s">
        <v>56</v>
      </c>
    </row>
    <row r="48" spans="1:10" ht="25.5" customHeight="1">
      <c r="A48" s="98"/>
      <c r="B48" s="240" t="s">
        <v>50</v>
      </c>
      <c r="C48" s="240" t="s">
        <v>51</v>
      </c>
      <c r="D48" s="241"/>
      <c r="E48" s="241"/>
      <c r="F48" s="242" t="s">
        <v>57</v>
      </c>
      <c r="G48" s="242"/>
      <c r="H48" s="242"/>
      <c r="I48" s="242" t="s">
        <v>26</v>
      </c>
      <c r="J48" s="242" t="s">
        <v>36</v>
      </c>
    </row>
    <row r="49" spans="1:10" ht="36.75" customHeight="1">
      <c r="A49" s="99"/>
      <c r="B49" s="243" t="s">
        <v>58</v>
      </c>
      <c r="C49" s="244" t="s">
        <v>59</v>
      </c>
      <c r="D49" s="245"/>
      <c r="E49" s="245"/>
      <c r="F49" s="246" t="s">
        <v>27</v>
      </c>
      <c r="G49" s="247"/>
      <c r="H49" s="247"/>
      <c r="I49" s="247">
        <f>'01 1 Pol'!G8</f>
        <v>0</v>
      </c>
      <c r="J49" s="248" t="str">
        <f>IF(I59=0,"",I49/I59*100)</f>
        <v/>
      </c>
    </row>
    <row r="50" spans="1:10" ht="36.75" customHeight="1">
      <c r="A50" s="99"/>
      <c r="B50" s="243" t="s">
        <v>60</v>
      </c>
      <c r="C50" s="244" t="s">
        <v>61</v>
      </c>
      <c r="D50" s="245"/>
      <c r="E50" s="245"/>
      <c r="F50" s="246" t="s">
        <v>27</v>
      </c>
      <c r="G50" s="247"/>
      <c r="H50" s="247"/>
      <c r="I50" s="247">
        <f>'01 1 Pol'!G17</f>
        <v>0</v>
      </c>
      <c r="J50" s="248" t="str">
        <f>IF(I59=0,"",I50/I59*100)</f>
        <v/>
      </c>
    </row>
    <row r="51" spans="1:10" ht="36.75" customHeight="1">
      <c r="A51" s="99"/>
      <c r="B51" s="243" t="s">
        <v>62</v>
      </c>
      <c r="C51" s="244" t="s">
        <v>63</v>
      </c>
      <c r="D51" s="245"/>
      <c r="E51" s="245"/>
      <c r="F51" s="246" t="s">
        <v>27</v>
      </c>
      <c r="G51" s="247"/>
      <c r="H51" s="247"/>
      <c r="I51" s="247">
        <f>'01 1 Pol'!G28</f>
        <v>0</v>
      </c>
      <c r="J51" s="248" t="str">
        <f>IF(I59=0,"",I51/I59*100)</f>
        <v/>
      </c>
    </row>
    <row r="52" spans="1:10" ht="36.75" customHeight="1">
      <c r="A52" s="99"/>
      <c r="B52" s="243" t="s">
        <v>64</v>
      </c>
      <c r="C52" s="244" t="s">
        <v>65</v>
      </c>
      <c r="D52" s="245"/>
      <c r="E52" s="245"/>
      <c r="F52" s="246" t="s">
        <v>27</v>
      </c>
      <c r="G52" s="247"/>
      <c r="H52" s="247"/>
      <c r="I52" s="247">
        <f>'01 1 Pol'!G46</f>
        <v>0</v>
      </c>
      <c r="J52" s="248" t="str">
        <f>IF(I59=0,"",I52/I59*100)</f>
        <v/>
      </c>
    </row>
    <row r="53" spans="1:10" ht="36.75" customHeight="1">
      <c r="A53" s="99"/>
      <c r="B53" s="243" t="s">
        <v>66</v>
      </c>
      <c r="C53" s="244" t="s">
        <v>67</v>
      </c>
      <c r="D53" s="245"/>
      <c r="E53" s="245"/>
      <c r="F53" s="246" t="s">
        <v>28</v>
      </c>
      <c r="G53" s="247"/>
      <c r="H53" s="247"/>
      <c r="I53" s="247">
        <f>'01 1 Pol'!G48</f>
        <v>0</v>
      </c>
      <c r="J53" s="248" t="str">
        <f>IF(I59=0,"",I53/I59*100)</f>
        <v/>
      </c>
    </row>
    <row r="54" spans="1:10" ht="36.75" customHeight="1">
      <c r="A54" s="99"/>
      <c r="B54" s="243" t="s">
        <v>68</v>
      </c>
      <c r="C54" s="244" t="s">
        <v>69</v>
      </c>
      <c r="D54" s="245"/>
      <c r="E54" s="245"/>
      <c r="F54" s="246" t="s">
        <v>28</v>
      </c>
      <c r="G54" s="247"/>
      <c r="H54" s="247"/>
      <c r="I54" s="247">
        <f>'01 1 Pol'!G53</f>
        <v>0</v>
      </c>
      <c r="J54" s="248" t="str">
        <f>IF(I59=0,"",I54/I59*100)</f>
        <v/>
      </c>
    </row>
    <row r="55" spans="1:10" ht="36.75" customHeight="1">
      <c r="A55" s="99"/>
      <c r="B55" s="243" t="s">
        <v>70</v>
      </c>
      <c r="C55" s="244" t="s">
        <v>71</v>
      </c>
      <c r="D55" s="245"/>
      <c r="E55" s="245"/>
      <c r="F55" s="246" t="s">
        <v>28</v>
      </c>
      <c r="G55" s="247"/>
      <c r="H55" s="247"/>
      <c r="I55" s="247">
        <f>'01 1 Pol'!G65</f>
        <v>0</v>
      </c>
      <c r="J55" s="248" t="str">
        <f>IF(I59=0,"",I55/I59*100)</f>
        <v/>
      </c>
    </row>
    <row r="56" spans="1:10" ht="36.75" customHeight="1">
      <c r="A56" s="99"/>
      <c r="B56" s="243" t="s">
        <v>72</v>
      </c>
      <c r="C56" s="244" t="s">
        <v>73</v>
      </c>
      <c r="D56" s="245"/>
      <c r="E56" s="245"/>
      <c r="F56" s="246" t="s">
        <v>29</v>
      </c>
      <c r="G56" s="247"/>
      <c r="H56" s="247"/>
      <c r="I56" s="247">
        <f>'01 1 Pol'!G72</f>
        <v>0</v>
      </c>
      <c r="J56" s="248" t="str">
        <f>IF(I59=0,"",I56/I59*100)</f>
        <v/>
      </c>
    </row>
    <row r="57" spans="1:10" ht="36.75" customHeight="1">
      <c r="A57" s="99"/>
      <c r="B57" s="243" t="s">
        <v>74</v>
      </c>
      <c r="C57" s="244" t="s">
        <v>75</v>
      </c>
      <c r="D57" s="245"/>
      <c r="E57" s="245"/>
      <c r="F57" s="246" t="s">
        <v>76</v>
      </c>
      <c r="G57" s="247"/>
      <c r="H57" s="247"/>
      <c r="I57" s="247">
        <f>'01 1 Pol'!G82</f>
        <v>0</v>
      </c>
      <c r="J57" s="248" t="str">
        <f>IF(I59=0,"",I57/I59*100)</f>
        <v/>
      </c>
    </row>
    <row r="58" spans="1:10" ht="36.75" customHeight="1">
      <c r="A58" s="99"/>
      <c r="B58" s="243" t="s">
        <v>30</v>
      </c>
      <c r="C58" s="244" t="s">
        <v>31</v>
      </c>
      <c r="D58" s="245"/>
      <c r="E58" s="245"/>
      <c r="F58" s="246" t="s">
        <v>30</v>
      </c>
      <c r="G58" s="247"/>
      <c r="H58" s="247"/>
      <c r="I58" s="247">
        <f>'01 1 Pol'!G91</f>
        <v>0</v>
      </c>
      <c r="J58" s="248" t="str">
        <f>IF(I59=0,"",I58/I59*100)</f>
        <v/>
      </c>
    </row>
    <row r="59" spans="1:10" ht="25.5" customHeight="1">
      <c r="A59" s="100"/>
      <c r="B59" s="101" t="s">
        <v>53</v>
      </c>
      <c r="C59" s="102"/>
      <c r="D59" s="103"/>
      <c r="E59" s="103"/>
      <c r="F59" s="106"/>
      <c r="G59" s="107"/>
      <c r="H59" s="107"/>
      <c r="I59" s="107">
        <f>SUM(I49:I58)</f>
        <v>0</v>
      </c>
      <c r="J59" s="104">
        <f>SUM(J49:J58)</f>
        <v>0</v>
      </c>
    </row>
    <row r="60" spans="1:10">
      <c r="F60" s="79"/>
      <c r="G60" s="79"/>
      <c r="H60" s="79"/>
      <c r="I60" s="79"/>
      <c r="J60" s="105"/>
    </row>
    <row r="61" spans="1:10">
      <c r="F61" s="79"/>
      <c r="G61" s="79"/>
      <c r="H61" s="79"/>
      <c r="I61" s="79"/>
      <c r="J61" s="105"/>
    </row>
    <row r="62" spans="1:10">
      <c r="F62" s="79"/>
      <c r="G62" s="79"/>
      <c r="H62" s="79"/>
      <c r="I62" s="79"/>
      <c r="J62" s="105"/>
    </row>
  </sheetData>
  <sheetProtection algorithmName="SHA-512" hashValue="kl5sed1Cer9oPwMTly9WdmVh6wqwWuaU4kfhrZ0wBUz1NODOgpKtnjC6SXyVUUx51Ox8bMdfXRJ1SvSJAQVWYQ==" saltValue="bIH+1e+rG62yrIiqr3hmw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89" t="s">
        <v>77</v>
      </c>
      <c r="B1" s="189"/>
      <c r="C1" s="190"/>
      <c r="D1" s="189"/>
      <c r="E1" s="189"/>
      <c r="F1" s="189"/>
      <c r="G1" s="189"/>
    </row>
    <row r="2" spans="1:7" ht="24.95" customHeight="1">
      <c r="A2" s="249" t="s">
        <v>78</v>
      </c>
      <c r="B2" s="250"/>
      <c r="C2" s="251"/>
      <c r="D2" s="251"/>
      <c r="E2" s="251"/>
      <c r="F2" s="251"/>
      <c r="G2" s="252"/>
    </row>
    <row r="3" spans="1:7" ht="24.95" customHeight="1">
      <c r="A3" s="249" t="s">
        <v>79</v>
      </c>
      <c r="B3" s="250"/>
      <c r="C3" s="251"/>
      <c r="D3" s="251"/>
      <c r="E3" s="251"/>
      <c r="F3" s="251"/>
      <c r="G3" s="252"/>
    </row>
    <row r="4" spans="1:7" ht="24.95" customHeight="1">
      <c r="A4" s="249" t="s">
        <v>80</v>
      </c>
      <c r="B4" s="250"/>
      <c r="C4" s="251"/>
      <c r="D4" s="251"/>
      <c r="E4" s="251"/>
      <c r="F4" s="251"/>
      <c r="G4" s="252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79" activePane="bottomLeft" state="frozen"/>
      <selection pane="bottomLeft" activeCell="AD89" sqref="AD89"/>
    </sheetView>
  </sheetViews>
  <sheetFormatPr defaultRowHeight="12.75" outlineLevelRow="3"/>
  <cols>
    <col min="1" max="1" width="3.42578125" customWidth="1"/>
    <col min="2" max="2" width="12.5703125" style="97" customWidth="1"/>
    <col min="3" max="3" width="38.28515625" style="9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03" t="s">
        <v>77</v>
      </c>
      <c r="B1" s="203"/>
      <c r="C1" s="203"/>
      <c r="D1" s="203"/>
      <c r="E1" s="203"/>
      <c r="F1" s="203"/>
      <c r="G1" s="203"/>
      <c r="AG1" t="s">
        <v>81</v>
      </c>
    </row>
    <row r="2" spans="1:60" ht="24.95" customHeight="1">
      <c r="A2" s="253" t="s">
        <v>78</v>
      </c>
      <c r="B2" s="250" t="s">
        <v>5</v>
      </c>
      <c r="C2" s="254" t="s">
        <v>6</v>
      </c>
      <c r="D2" s="255"/>
      <c r="E2" s="255"/>
      <c r="F2" s="255"/>
      <c r="G2" s="256"/>
      <c r="AG2" t="s">
        <v>82</v>
      </c>
    </row>
    <row r="3" spans="1:60" ht="24.95" customHeight="1">
      <c r="A3" s="253" t="s">
        <v>79</v>
      </c>
      <c r="B3" s="250" t="s">
        <v>8</v>
      </c>
      <c r="C3" s="254" t="s">
        <v>9</v>
      </c>
      <c r="D3" s="255"/>
      <c r="E3" s="255"/>
      <c r="F3" s="255"/>
      <c r="G3" s="256"/>
      <c r="AC3" s="97" t="s">
        <v>82</v>
      </c>
      <c r="AG3" t="s">
        <v>83</v>
      </c>
    </row>
    <row r="4" spans="1:60" ht="24.95" customHeight="1">
      <c r="A4" s="257" t="s">
        <v>80</v>
      </c>
      <c r="B4" s="258" t="s">
        <v>11</v>
      </c>
      <c r="C4" s="259" t="s">
        <v>12</v>
      </c>
      <c r="D4" s="260"/>
      <c r="E4" s="260"/>
      <c r="F4" s="260"/>
      <c r="G4" s="261"/>
      <c r="AG4" t="s">
        <v>84</v>
      </c>
    </row>
    <row r="5" spans="1:60">
      <c r="D5" s="10"/>
    </row>
    <row r="6" spans="1:60" ht="38.25">
      <c r="A6" s="262" t="s">
        <v>85</v>
      </c>
      <c r="B6" s="263" t="s">
        <v>86</v>
      </c>
      <c r="C6" s="263" t="s">
        <v>87</v>
      </c>
      <c r="D6" s="264" t="s">
        <v>88</v>
      </c>
      <c r="E6" s="262" t="s">
        <v>89</v>
      </c>
      <c r="F6" s="265" t="s">
        <v>90</v>
      </c>
      <c r="G6" s="262" t="s">
        <v>26</v>
      </c>
      <c r="H6" s="266" t="s">
        <v>91</v>
      </c>
      <c r="I6" s="266" t="s">
        <v>92</v>
      </c>
      <c r="J6" s="266" t="s">
        <v>93</v>
      </c>
      <c r="K6" s="266" t="s">
        <v>94</v>
      </c>
      <c r="L6" s="266" t="s">
        <v>95</v>
      </c>
      <c r="M6" s="266" t="s">
        <v>96</v>
      </c>
      <c r="N6" s="266" t="s">
        <v>97</v>
      </c>
      <c r="O6" s="266" t="s">
        <v>98</v>
      </c>
      <c r="P6" s="266" t="s">
        <v>99</v>
      </c>
      <c r="Q6" s="266" t="s">
        <v>100</v>
      </c>
      <c r="R6" s="266" t="s">
        <v>101</v>
      </c>
      <c r="S6" s="266" t="s">
        <v>102</v>
      </c>
      <c r="T6" s="266" t="s">
        <v>103</v>
      </c>
      <c r="U6" s="266" t="s">
        <v>104</v>
      </c>
      <c r="V6" s="266" t="s">
        <v>105</v>
      </c>
      <c r="W6" s="266" t="s">
        <v>106</v>
      </c>
      <c r="X6" s="266" t="s">
        <v>107</v>
      </c>
      <c r="Y6" s="266" t="s">
        <v>108</v>
      </c>
    </row>
    <row r="7" spans="1:60" hidden="1">
      <c r="A7" s="3"/>
      <c r="B7" s="4"/>
      <c r="C7" s="4"/>
      <c r="D7" s="6"/>
      <c r="E7" s="110"/>
      <c r="F7" s="111"/>
      <c r="G7" s="111"/>
      <c r="H7" s="111"/>
      <c r="I7" s="111"/>
      <c r="J7" s="111"/>
      <c r="K7" s="111"/>
      <c r="L7" s="111"/>
      <c r="M7" s="111"/>
      <c r="N7" s="110"/>
      <c r="O7" s="110"/>
      <c r="P7" s="110"/>
      <c r="Q7" s="110"/>
      <c r="R7" s="111"/>
      <c r="S7" s="111"/>
      <c r="T7" s="111"/>
      <c r="U7" s="111"/>
      <c r="V7" s="111"/>
      <c r="W7" s="111"/>
      <c r="X7" s="111"/>
      <c r="Y7" s="111"/>
    </row>
    <row r="8" spans="1:60">
      <c r="A8" s="123" t="s">
        <v>109</v>
      </c>
      <c r="B8" s="124" t="s">
        <v>58</v>
      </c>
      <c r="C8" s="141" t="s">
        <v>59</v>
      </c>
      <c r="D8" s="125"/>
      <c r="E8" s="126"/>
      <c r="F8" s="127"/>
      <c r="G8" s="128">
        <f>SUMIF(AG9:AG16,"&lt;&gt;NOR",G9:G16)</f>
        <v>0</v>
      </c>
      <c r="H8" s="122"/>
      <c r="I8" s="122">
        <f>SUM(I9:I16)</f>
        <v>0</v>
      </c>
      <c r="J8" s="122"/>
      <c r="K8" s="122">
        <f>SUM(K9:K16)</f>
        <v>0</v>
      </c>
      <c r="L8" s="122"/>
      <c r="M8" s="122">
        <f>SUM(M9:M16)</f>
        <v>0</v>
      </c>
      <c r="N8" s="121"/>
      <c r="O8" s="121">
        <f>SUM(O9:O16)</f>
        <v>0.21</v>
      </c>
      <c r="P8" s="121"/>
      <c r="Q8" s="121">
        <f>SUM(Q9:Q16)</f>
        <v>0</v>
      </c>
      <c r="R8" s="122"/>
      <c r="S8" s="122"/>
      <c r="T8" s="122"/>
      <c r="U8" s="122"/>
      <c r="V8" s="122">
        <f>SUM(V9:V16)</f>
        <v>1.38</v>
      </c>
      <c r="W8" s="122"/>
      <c r="X8" s="122"/>
      <c r="Y8" s="122"/>
      <c r="AG8" t="s">
        <v>110</v>
      </c>
    </row>
    <row r="9" spans="1:60" outlineLevel="1">
      <c r="A9" s="129">
        <v>1</v>
      </c>
      <c r="B9" s="130" t="s">
        <v>111</v>
      </c>
      <c r="C9" s="142" t="s">
        <v>112</v>
      </c>
      <c r="D9" s="131" t="s">
        <v>113</v>
      </c>
      <c r="E9" s="132">
        <v>1</v>
      </c>
      <c r="F9" s="133"/>
      <c r="G9" s="134">
        <f>ROUND(E9*F9,2)</f>
        <v>0</v>
      </c>
      <c r="H9" s="116"/>
      <c r="I9" s="115">
        <f>ROUND(E9*H9,2)</f>
        <v>0</v>
      </c>
      <c r="J9" s="116"/>
      <c r="K9" s="115">
        <f>ROUND(E9*J9,2)</f>
        <v>0</v>
      </c>
      <c r="L9" s="115">
        <v>12</v>
      </c>
      <c r="M9" s="115">
        <f>G9*(1+L9/100)</f>
        <v>0</v>
      </c>
      <c r="N9" s="114">
        <v>2.945E-2</v>
      </c>
      <c r="O9" s="114">
        <f>ROUND(E9*N9,2)</f>
        <v>0.03</v>
      </c>
      <c r="P9" s="114">
        <v>0</v>
      </c>
      <c r="Q9" s="114">
        <f>ROUND(E9*P9,2)</f>
        <v>0</v>
      </c>
      <c r="R9" s="115"/>
      <c r="S9" s="115" t="s">
        <v>114</v>
      </c>
      <c r="T9" s="115" t="s">
        <v>114</v>
      </c>
      <c r="U9" s="115">
        <v>0.37119999999999997</v>
      </c>
      <c r="V9" s="115">
        <f>ROUND(E9*U9,2)</f>
        <v>0.37</v>
      </c>
      <c r="W9" s="115"/>
      <c r="X9" s="115" t="s">
        <v>115</v>
      </c>
      <c r="Y9" s="115" t="s">
        <v>116</v>
      </c>
      <c r="Z9" s="109"/>
      <c r="AA9" s="109"/>
      <c r="AB9" s="109"/>
      <c r="AC9" s="109"/>
      <c r="AD9" s="109"/>
      <c r="AE9" s="109"/>
      <c r="AF9" s="109"/>
      <c r="AG9" s="109" t="s">
        <v>117</v>
      </c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</row>
    <row r="10" spans="1:60" outlineLevel="2">
      <c r="A10" s="112"/>
      <c r="B10" s="113"/>
      <c r="C10" s="143" t="s">
        <v>118</v>
      </c>
      <c r="D10" s="117"/>
      <c r="E10" s="118">
        <v>1</v>
      </c>
      <c r="F10" s="115"/>
      <c r="G10" s="115"/>
      <c r="H10" s="115"/>
      <c r="I10" s="115"/>
      <c r="J10" s="115"/>
      <c r="K10" s="115"/>
      <c r="L10" s="115"/>
      <c r="M10" s="115"/>
      <c r="N10" s="114"/>
      <c r="O10" s="114"/>
      <c r="P10" s="114"/>
      <c r="Q10" s="114"/>
      <c r="R10" s="115"/>
      <c r="S10" s="115"/>
      <c r="T10" s="115"/>
      <c r="U10" s="115"/>
      <c r="V10" s="115"/>
      <c r="W10" s="115"/>
      <c r="X10" s="115"/>
      <c r="Y10" s="115"/>
      <c r="Z10" s="109"/>
      <c r="AA10" s="109"/>
      <c r="AB10" s="109"/>
      <c r="AC10" s="109"/>
      <c r="AD10" s="109"/>
      <c r="AE10" s="109"/>
      <c r="AF10" s="109"/>
      <c r="AG10" s="109" t="s">
        <v>119</v>
      </c>
      <c r="AH10" s="109">
        <v>0</v>
      </c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</row>
    <row r="11" spans="1:60" outlineLevel="1">
      <c r="A11" s="129">
        <v>2</v>
      </c>
      <c r="B11" s="130" t="s">
        <v>120</v>
      </c>
      <c r="C11" s="142" t="s">
        <v>121</v>
      </c>
      <c r="D11" s="131" t="s">
        <v>122</v>
      </c>
      <c r="E11" s="132">
        <v>0.23549999999999999</v>
      </c>
      <c r="F11" s="133"/>
      <c r="G11" s="134">
        <f>ROUND(E11*F11,2)</f>
        <v>0</v>
      </c>
      <c r="H11" s="116"/>
      <c r="I11" s="115">
        <f>ROUND(E11*H11,2)</f>
        <v>0</v>
      </c>
      <c r="J11" s="116"/>
      <c r="K11" s="115">
        <f>ROUND(E11*J11,2)</f>
        <v>0</v>
      </c>
      <c r="L11" s="115">
        <v>12</v>
      </c>
      <c r="M11" s="115">
        <f>G11*(1+L11/100)</f>
        <v>0</v>
      </c>
      <c r="N11" s="114">
        <v>0.76605000000000001</v>
      </c>
      <c r="O11" s="114">
        <f>ROUND(E11*N11,2)</f>
        <v>0.18</v>
      </c>
      <c r="P11" s="114">
        <v>0</v>
      </c>
      <c r="Q11" s="114">
        <f>ROUND(E11*P11,2)</f>
        <v>0</v>
      </c>
      <c r="R11" s="115"/>
      <c r="S11" s="115" t="s">
        <v>114</v>
      </c>
      <c r="T11" s="115" t="s">
        <v>114</v>
      </c>
      <c r="U11" s="115">
        <v>4.2801900000000002</v>
      </c>
      <c r="V11" s="115">
        <f>ROUND(E11*U11,2)</f>
        <v>1.01</v>
      </c>
      <c r="W11" s="115"/>
      <c r="X11" s="115" t="s">
        <v>115</v>
      </c>
      <c r="Y11" s="115" t="s">
        <v>116</v>
      </c>
      <c r="Z11" s="109"/>
      <c r="AA11" s="109"/>
      <c r="AB11" s="109"/>
      <c r="AC11" s="109"/>
      <c r="AD11" s="109"/>
      <c r="AE11" s="109"/>
      <c r="AF11" s="109"/>
      <c r="AG11" s="109" t="s">
        <v>117</v>
      </c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</row>
    <row r="12" spans="1:60" outlineLevel="2">
      <c r="A12" s="112"/>
      <c r="B12" s="113"/>
      <c r="C12" s="143" t="s">
        <v>123</v>
      </c>
      <c r="D12" s="117"/>
      <c r="E12" s="118">
        <v>9.2399999999999996E-2</v>
      </c>
      <c r="F12" s="115"/>
      <c r="G12" s="115"/>
      <c r="H12" s="115"/>
      <c r="I12" s="115"/>
      <c r="J12" s="115"/>
      <c r="K12" s="115"/>
      <c r="L12" s="115"/>
      <c r="M12" s="115"/>
      <c r="N12" s="114"/>
      <c r="O12" s="114"/>
      <c r="P12" s="114"/>
      <c r="Q12" s="114"/>
      <c r="R12" s="115"/>
      <c r="S12" s="115"/>
      <c r="T12" s="115"/>
      <c r="U12" s="115"/>
      <c r="V12" s="115"/>
      <c r="W12" s="115"/>
      <c r="X12" s="115"/>
      <c r="Y12" s="115"/>
      <c r="Z12" s="109"/>
      <c r="AA12" s="109"/>
      <c r="AB12" s="109"/>
      <c r="AC12" s="109"/>
      <c r="AD12" s="109"/>
      <c r="AE12" s="109"/>
      <c r="AF12" s="109"/>
      <c r="AG12" s="109" t="s">
        <v>119</v>
      </c>
      <c r="AH12" s="109">
        <v>0</v>
      </c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</row>
    <row r="13" spans="1:60" outlineLevel="3">
      <c r="A13" s="112"/>
      <c r="B13" s="113"/>
      <c r="C13" s="143" t="s">
        <v>124</v>
      </c>
      <c r="D13" s="117"/>
      <c r="E13" s="118">
        <v>3.465E-2</v>
      </c>
      <c r="F13" s="115"/>
      <c r="G13" s="115"/>
      <c r="H13" s="115"/>
      <c r="I13" s="115"/>
      <c r="J13" s="115"/>
      <c r="K13" s="115"/>
      <c r="L13" s="115"/>
      <c r="M13" s="115"/>
      <c r="N13" s="114"/>
      <c r="O13" s="114"/>
      <c r="P13" s="114"/>
      <c r="Q13" s="114"/>
      <c r="R13" s="115"/>
      <c r="S13" s="115"/>
      <c r="T13" s="115"/>
      <c r="U13" s="115"/>
      <c r="V13" s="115"/>
      <c r="W13" s="115"/>
      <c r="X13" s="115"/>
      <c r="Y13" s="115"/>
      <c r="Z13" s="109"/>
      <c r="AA13" s="109"/>
      <c r="AB13" s="109"/>
      <c r="AC13" s="109"/>
      <c r="AD13" s="109"/>
      <c r="AE13" s="109"/>
      <c r="AF13" s="109"/>
      <c r="AG13" s="109" t="s">
        <v>119</v>
      </c>
      <c r="AH13" s="109">
        <v>0</v>
      </c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</row>
    <row r="14" spans="1:60" outlineLevel="3">
      <c r="A14" s="112"/>
      <c r="B14" s="113"/>
      <c r="C14" s="143" t="s">
        <v>125</v>
      </c>
      <c r="D14" s="117"/>
      <c r="E14" s="118">
        <v>2.835E-2</v>
      </c>
      <c r="F14" s="115"/>
      <c r="G14" s="115"/>
      <c r="H14" s="115"/>
      <c r="I14" s="115"/>
      <c r="J14" s="115"/>
      <c r="K14" s="115"/>
      <c r="L14" s="115"/>
      <c r="M14" s="115"/>
      <c r="N14" s="114"/>
      <c r="O14" s="114"/>
      <c r="P14" s="114"/>
      <c r="Q14" s="114"/>
      <c r="R14" s="115"/>
      <c r="S14" s="115"/>
      <c r="T14" s="115"/>
      <c r="U14" s="115"/>
      <c r="V14" s="115"/>
      <c r="W14" s="115"/>
      <c r="X14" s="115"/>
      <c r="Y14" s="115"/>
      <c r="Z14" s="109"/>
      <c r="AA14" s="109"/>
      <c r="AB14" s="109"/>
      <c r="AC14" s="109"/>
      <c r="AD14" s="109"/>
      <c r="AE14" s="109"/>
      <c r="AF14" s="109"/>
      <c r="AG14" s="109" t="s">
        <v>119</v>
      </c>
      <c r="AH14" s="109">
        <v>0</v>
      </c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</row>
    <row r="15" spans="1:60" outlineLevel="3">
      <c r="A15" s="112"/>
      <c r="B15" s="113"/>
      <c r="C15" s="143" t="s">
        <v>126</v>
      </c>
      <c r="D15" s="117"/>
      <c r="E15" s="118">
        <v>3.5999999999999997E-2</v>
      </c>
      <c r="F15" s="115"/>
      <c r="G15" s="115"/>
      <c r="H15" s="115"/>
      <c r="I15" s="115"/>
      <c r="J15" s="115"/>
      <c r="K15" s="115"/>
      <c r="L15" s="115"/>
      <c r="M15" s="115"/>
      <c r="N15" s="114"/>
      <c r="O15" s="114"/>
      <c r="P15" s="114"/>
      <c r="Q15" s="114"/>
      <c r="R15" s="115"/>
      <c r="S15" s="115"/>
      <c r="T15" s="115"/>
      <c r="U15" s="115"/>
      <c r="V15" s="115"/>
      <c r="W15" s="115"/>
      <c r="X15" s="115"/>
      <c r="Y15" s="115"/>
      <c r="Z15" s="109"/>
      <c r="AA15" s="109"/>
      <c r="AB15" s="109"/>
      <c r="AC15" s="109"/>
      <c r="AD15" s="109"/>
      <c r="AE15" s="109"/>
      <c r="AF15" s="109"/>
      <c r="AG15" s="109" t="s">
        <v>119</v>
      </c>
      <c r="AH15" s="109">
        <v>0</v>
      </c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</row>
    <row r="16" spans="1:60" outlineLevel="3">
      <c r="A16" s="112"/>
      <c r="B16" s="113"/>
      <c r="C16" s="143" t="s">
        <v>127</v>
      </c>
      <c r="D16" s="117"/>
      <c r="E16" s="118">
        <v>4.41E-2</v>
      </c>
      <c r="F16" s="115"/>
      <c r="G16" s="115"/>
      <c r="H16" s="115"/>
      <c r="I16" s="115"/>
      <c r="J16" s="115"/>
      <c r="K16" s="115"/>
      <c r="L16" s="115"/>
      <c r="M16" s="115"/>
      <c r="N16" s="114"/>
      <c r="O16" s="114"/>
      <c r="P16" s="114"/>
      <c r="Q16" s="114"/>
      <c r="R16" s="115"/>
      <c r="S16" s="115"/>
      <c r="T16" s="115"/>
      <c r="U16" s="115"/>
      <c r="V16" s="115"/>
      <c r="W16" s="115"/>
      <c r="X16" s="115"/>
      <c r="Y16" s="115"/>
      <c r="Z16" s="109"/>
      <c r="AA16" s="109"/>
      <c r="AB16" s="109"/>
      <c r="AC16" s="109"/>
      <c r="AD16" s="109"/>
      <c r="AE16" s="109"/>
      <c r="AF16" s="109"/>
      <c r="AG16" s="109" t="s">
        <v>119</v>
      </c>
      <c r="AH16" s="109">
        <v>0</v>
      </c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</row>
    <row r="17" spans="1:60">
      <c r="A17" s="123" t="s">
        <v>109</v>
      </c>
      <c r="B17" s="124" t="s">
        <v>60</v>
      </c>
      <c r="C17" s="141" t="s">
        <v>61</v>
      </c>
      <c r="D17" s="125"/>
      <c r="E17" s="126"/>
      <c r="F17" s="127"/>
      <c r="G17" s="128">
        <f>SUMIF(AG18:AG27,"&lt;&gt;NOR",G18:G27)</f>
        <v>0</v>
      </c>
      <c r="H17" s="122"/>
      <c r="I17" s="122">
        <f>SUM(I18:I27)</f>
        <v>0</v>
      </c>
      <c r="J17" s="122"/>
      <c r="K17" s="122">
        <f>SUM(K18:K27)</f>
        <v>0</v>
      </c>
      <c r="L17" s="122"/>
      <c r="M17" s="122">
        <f>SUM(M18:M27)</f>
        <v>0</v>
      </c>
      <c r="N17" s="121"/>
      <c r="O17" s="121">
        <f>SUM(O18:O27)</f>
        <v>0.52</v>
      </c>
      <c r="P17" s="121"/>
      <c r="Q17" s="121">
        <f>SUM(Q18:Q27)</f>
        <v>0</v>
      </c>
      <c r="R17" s="122"/>
      <c r="S17" s="122"/>
      <c r="T17" s="122"/>
      <c r="U17" s="122"/>
      <c r="V17" s="122">
        <f>SUM(V18:V27)</f>
        <v>23.02</v>
      </c>
      <c r="W17" s="122"/>
      <c r="X17" s="122"/>
      <c r="Y17" s="122"/>
      <c r="AG17" t="s">
        <v>110</v>
      </c>
    </row>
    <row r="18" spans="1:60" ht="22.5" outlineLevel="1">
      <c r="A18" s="129">
        <v>3</v>
      </c>
      <c r="B18" s="130" t="s">
        <v>128</v>
      </c>
      <c r="C18" s="142" t="s">
        <v>129</v>
      </c>
      <c r="D18" s="131" t="s">
        <v>113</v>
      </c>
      <c r="E18" s="132">
        <v>10</v>
      </c>
      <c r="F18" s="133"/>
      <c r="G18" s="134">
        <f>ROUND(E18*F18,2)</f>
        <v>0</v>
      </c>
      <c r="H18" s="116"/>
      <c r="I18" s="115">
        <f>ROUND(E18*H18,2)</f>
        <v>0</v>
      </c>
      <c r="J18" s="116"/>
      <c r="K18" s="115">
        <f>ROUND(E18*J18,2)</f>
        <v>0</v>
      </c>
      <c r="L18" s="115">
        <v>12</v>
      </c>
      <c r="M18" s="115">
        <f>G18*(1+L18/100)</f>
        <v>0</v>
      </c>
      <c r="N18" s="114">
        <v>8.8699999999999994E-3</v>
      </c>
      <c r="O18" s="114">
        <f>ROUND(E18*N18,2)</f>
        <v>0.09</v>
      </c>
      <c r="P18" s="114">
        <v>0</v>
      </c>
      <c r="Q18" s="114">
        <f>ROUND(E18*P18,2)</f>
        <v>0</v>
      </c>
      <c r="R18" s="115"/>
      <c r="S18" s="115" t="s">
        <v>114</v>
      </c>
      <c r="T18" s="115" t="s">
        <v>114</v>
      </c>
      <c r="U18" s="115">
        <v>0.35974</v>
      </c>
      <c r="V18" s="115">
        <f>ROUND(E18*U18,2)</f>
        <v>3.6</v>
      </c>
      <c r="W18" s="115"/>
      <c r="X18" s="115" t="s">
        <v>115</v>
      </c>
      <c r="Y18" s="115" t="s">
        <v>116</v>
      </c>
      <c r="Z18" s="109"/>
      <c r="AA18" s="109"/>
      <c r="AB18" s="109"/>
      <c r="AC18" s="109"/>
      <c r="AD18" s="109"/>
      <c r="AE18" s="109"/>
      <c r="AF18" s="109"/>
      <c r="AG18" s="109" t="s">
        <v>117</v>
      </c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</row>
    <row r="19" spans="1:60" outlineLevel="2">
      <c r="A19" s="112"/>
      <c r="B19" s="113"/>
      <c r="C19" s="143" t="s">
        <v>130</v>
      </c>
      <c r="D19" s="117"/>
      <c r="E19" s="118">
        <v>2</v>
      </c>
      <c r="F19" s="115"/>
      <c r="G19" s="115"/>
      <c r="H19" s="115"/>
      <c r="I19" s="115"/>
      <c r="J19" s="115"/>
      <c r="K19" s="115"/>
      <c r="L19" s="115"/>
      <c r="M19" s="115"/>
      <c r="N19" s="114"/>
      <c r="O19" s="114"/>
      <c r="P19" s="114"/>
      <c r="Q19" s="114"/>
      <c r="R19" s="115"/>
      <c r="S19" s="115"/>
      <c r="T19" s="115"/>
      <c r="U19" s="115"/>
      <c r="V19" s="115"/>
      <c r="W19" s="115"/>
      <c r="X19" s="115"/>
      <c r="Y19" s="115"/>
      <c r="Z19" s="109"/>
      <c r="AA19" s="109"/>
      <c r="AB19" s="109"/>
      <c r="AC19" s="109"/>
      <c r="AD19" s="109"/>
      <c r="AE19" s="109"/>
      <c r="AF19" s="109"/>
      <c r="AG19" s="109" t="s">
        <v>119</v>
      </c>
      <c r="AH19" s="109">
        <v>0</v>
      </c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</row>
    <row r="20" spans="1:60" outlineLevel="3">
      <c r="A20" s="112"/>
      <c r="B20" s="113"/>
      <c r="C20" s="143" t="s">
        <v>131</v>
      </c>
      <c r="D20" s="117"/>
      <c r="E20" s="118">
        <v>2</v>
      </c>
      <c r="F20" s="115"/>
      <c r="G20" s="115"/>
      <c r="H20" s="115"/>
      <c r="I20" s="115"/>
      <c r="J20" s="115"/>
      <c r="K20" s="115"/>
      <c r="L20" s="115"/>
      <c r="M20" s="115"/>
      <c r="N20" s="114"/>
      <c r="O20" s="114"/>
      <c r="P20" s="114"/>
      <c r="Q20" s="114"/>
      <c r="R20" s="115"/>
      <c r="S20" s="115"/>
      <c r="T20" s="115"/>
      <c r="U20" s="115"/>
      <c r="V20" s="115"/>
      <c r="W20" s="115"/>
      <c r="X20" s="115"/>
      <c r="Y20" s="115"/>
      <c r="Z20" s="109"/>
      <c r="AA20" s="109"/>
      <c r="AB20" s="109"/>
      <c r="AC20" s="109"/>
      <c r="AD20" s="109"/>
      <c r="AE20" s="109"/>
      <c r="AF20" s="109"/>
      <c r="AG20" s="109" t="s">
        <v>119</v>
      </c>
      <c r="AH20" s="109">
        <v>0</v>
      </c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</row>
    <row r="21" spans="1:60" outlineLevel="3">
      <c r="A21" s="112"/>
      <c r="B21" s="113"/>
      <c r="C21" s="143" t="s">
        <v>132</v>
      </c>
      <c r="D21" s="117"/>
      <c r="E21" s="118">
        <v>2</v>
      </c>
      <c r="F21" s="115"/>
      <c r="G21" s="115"/>
      <c r="H21" s="115"/>
      <c r="I21" s="115"/>
      <c r="J21" s="115"/>
      <c r="K21" s="115"/>
      <c r="L21" s="115"/>
      <c r="M21" s="115"/>
      <c r="N21" s="114"/>
      <c r="O21" s="114"/>
      <c r="P21" s="114"/>
      <c r="Q21" s="114"/>
      <c r="R21" s="115"/>
      <c r="S21" s="115"/>
      <c r="T21" s="115"/>
      <c r="U21" s="115"/>
      <c r="V21" s="115"/>
      <c r="W21" s="115"/>
      <c r="X21" s="115"/>
      <c r="Y21" s="115"/>
      <c r="Z21" s="109"/>
      <c r="AA21" s="109"/>
      <c r="AB21" s="109"/>
      <c r="AC21" s="109"/>
      <c r="AD21" s="109"/>
      <c r="AE21" s="109"/>
      <c r="AF21" s="109"/>
      <c r="AG21" s="109" t="s">
        <v>119</v>
      </c>
      <c r="AH21" s="109">
        <v>0</v>
      </c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</row>
    <row r="22" spans="1:60" outlineLevel="3">
      <c r="A22" s="112"/>
      <c r="B22" s="113"/>
      <c r="C22" s="143" t="s">
        <v>133</v>
      </c>
      <c r="D22" s="117"/>
      <c r="E22" s="118">
        <v>2</v>
      </c>
      <c r="F22" s="115"/>
      <c r="G22" s="115"/>
      <c r="H22" s="115"/>
      <c r="I22" s="115"/>
      <c r="J22" s="115"/>
      <c r="K22" s="115"/>
      <c r="L22" s="115"/>
      <c r="M22" s="115"/>
      <c r="N22" s="114"/>
      <c r="O22" s="114"/>
      <c r="P22" s="114"/>
      <c r="Q22" s="114"/>
      <c r="R22" s="115"/>
      <c r="S22" s="115"/>
      <c r="T22" s="115"/>
      <c r="U22" s="115"/>
      <c r="V22" s="115"/>
      <c r="W22" s="115"/>
      <c r="X22" s="115"/>
      <c r="Y22" s="115"/>
      <c r="Z22" s="109"/>
      <c r="AA22" s="109"/>
      <c r="AB22" s="109"/>
      <c r="AC22" s="109"/>
      <c r="AD22" s="109"/>
      <c r="AE22" s="109"/>
      <c r="AF22" s="109"/>
      <c r="AG22" s="109" t="s">
        <v>119</v>
      </c>
      <c r="AH22" s="109">
        <v>0</v>
      </c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</row>
    <row r="23" spans="1:60" outlineLevel="3">
      <c r="A23" s="112"/>
      <c r="B23" s="113"/>
      <c r="C23" s="143" t="s">
        <v>134</v>
      </c>
      <c r="D23" s="117"/>
      <c r="E23" s="118">
        <v>2</v>
      </c>
      <c r="F23" s="115"/>
      <c r="G23" s="115"/>
      <c r="H23" s="115"/>
      <c r="I23" s="115"/>
      <c r="J23" s="115"/>
      <c r="K23" s="115"/>
      <c r="L23" s="115"/>
      <c r="M23" s="115"/>
      <c r="N23" s="114"/>
      <c r="O23" s="114"/>
      <c r="P23" s="114"/>
      <c r="Q23" s="114"/>
      <c r="R23" s="115"/>
      <c r="S23" s="115"/>
      <c r="T23" s="115"/>
      <c r="U23" s="115"/>
      <c r="V23" s="115"/>
      <c r="W23" s="115"/>
      <c r="X23" s="115"/>
      <c r="Y23" s="115"/>
      <c r="Z23" s="109"/>
      <c r="AA23" s="109"/>
      <c r="AB23" s="109"/>
      <c r="AC23" s="109"/>
      <c r="AD23" s="109"/>
      <c r="AE23" s="109"/>
      <c r="AF23" s="109"/>
      <c r="AG23" s="109" t="s">
        <v>119</v>
      </c>
      <c r="AH23" s="109">
        <v>0</v>
      </c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</row>
    <row r="24" spans="1:60" ht="22.5" outlineLevel="1">
      <c r="A24" s="129">
        <v>4</v>
      </c>
      <c r="B24" s="130" t="s">
        <v>135</v>
      </c>
      <c r="C24" s="142" t="s">
        <v>136</v>
      </c>
      <c r="D24" s="131" t="s">
        <v>113</v>
      </c>
      <c r="E24" s="132">
        <v>2</v>
      </c>
      <c r="F24" s="133"/>
      <c r="G24" s="134">
        <f>ROUND(E24*F24,2)</f>
        <v>0</v>
      </c>
      <c r="H24" s="116"/>
      <c r="I24" s="115">
        <f>ROUND(E24*H24,2)</f>
        <v>0</v>
      </c>
      <c r="J24" s="116"/>
      <c r="K24" s="115">
        <f>ROUND(E24*J24,2)</f>
        <v>0</v>
      </c>
      <c r="L24" s="115">
        <v>12</v>
      </c>
      <c r="M24" s="115">
        <f>G24*(1+L24/100)</f>
        <v>0</v>
      </c>
      <c r="N24" s="114">
        <v>3.6119999999999999E-2</v>
      </c>
      <c r="O24" s="114">
        <f>ROUND(E24*N24,2)</f>
        <v>7.0000000000000007E-2</v>
      </c>
      <c r="P24" s="114">
        <v>0</v>
      </c>
      <c r="Q24" s="114">
        <f>ROUND(E24*P24,2)</f>
        <v>0</v>
      </c>
      <c r="R24" s="115"/>
      <c r="S24" s="115" t="s">
        <v>114</v>
      </c>
      <c r="T24" s="115" t="s">
        <v>114</v>
      </c>
      <c r="U24" s="115">
        <v>0.88292999999999999</v>
      </c>
      <c r="V24" s="115">
        <f>ROUND(E24*U24,2)</f>
        <v>1.77</v>
      </c>
      <c r="W24" s="115"/>
      <c r="X24" s="115" t="s">
        <v>115</v>
      </c>
      <c r="Y24" s="115" t="s">
        <v>116</v>
      </c>
      <c r="Z24" s="109"/>
      <c r="AA24" s="109"/>
      <c r="AB24" s="109"/>
      <c r="AC24" s="109"/>
      <c r="AD24" s="109"/>
      <c r="AE24" s="109"/>
      <c r="AF24" s="109"/>
      <c r="AG24" s="109" t="s">
        <v>117</v>
      </c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</row>
    <row r="25" spans="1:60" outlineLevel="2">
      <c r="A25" s="112"/>
      <c r="B25" s="113"/>
      <c r="C25" s="143" t="s">
        <v>137</v>
      </c>
      <c r="D25" s="117"/>
      <c r="E25" s="118">
        <v>2</v>
      </c>
      <c r="F25" s="115"/>
      <c r="G25" s="115"/>
      <c r="H25" s="115"/>
      <c r="I25" s="115"/>
      <c r="J25" s="115"/>
      <c r="K25" s="115"/>
      <c r="L25" s="115"/>
      <c r="M25" s="115"/>
      <c r="N25" s="114"/>
      <c r="O25" s="114"/>
      <c r="P25" s="114"/>
      <c r="Q25" s="114"/>
      <c r="R25" s="115"/>
      <c r="S25" s="115"/>
      <c r="T25" s="115"/>
      <c r="U25" s="115"/>
      <c r="V25" s="115"/>
      <c r="W25" s="115"/>
      <c r="X25" s="115"/>
      <c r="Y25" s="115"/>
      <c r="Z25" s="109"/>
      <c r="AA25" s="109"/>
      <c r="AB25" s="109"/>
      <c r="AC25" s="109"/>
      <c r="AD25" s="109"/>
      <c r="AE25" s="109"/>
      <c r="AF25" s="109"/>
      <c r="AG25" s="109" t="s">
        <v>119</v>
      </c>
      <c r="AH25" s="109">
        <v>0</v>
      </c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</row>
    <row r="26" spans="1:60" outlineLevel="1">
      <c r="A26" s="129">
        <v>5</v>
      </c>
      <c r="B26" s="130" t="s">
        <v>138</v>
      </c>
      <c r="C26" s="142" t="s">
        <v>139</v>
      </c>
      <c r="D26" s="131" t="s">
        <v>140</v>
      </c>
      <c r="E26" s="132">
        <v>97.08</v>
      </c>
      <c r="F26" s="133"/>
      <c r="G26" s="134">
        <f>ROUND(E26*F26,2)</f>
        <v>0</v>
      </c>
      <c r="H26" s="116"/>
      <c r="I26" s="115">
        <f>ROUND(E26*H26,2)</f>
        <v>0</v>
      </c>
      <c r="J26" s="116"/>
      <c r="K26" s="115">
        <f>ROUND(E26*J26,2)</f>
        <v>0</v>
      </c>
      <c r="L26" s="115">
        <v>12</v>
      </c>
      <c r="M26" s="115">
        <f>G26*(1+L26/100)</f>
        <v>0</v>
      </c>
      <c r="N26" s="114">
        <v>3.7100000000000002E-3</v>
      </c>
      <c r="O26" s="114">
        <f>ROUND(E26*N26,2)</f>
        <v>0.36</v>
      </c>
      <c r="P26" s="114">
        <v>0</v>
      </c>
      <c r="Q26" s="114">
        <f>ROUND(E26*P26,2)</f>
        <v>0</v>
      </c>
      <c r="R26" s="115"/>
      <c r="S26" s="115" t="s">
        <v>114</v>
      </c>
      <c r="T26" s="115" t="s">
        <v>114</v>
      </c>
      <c r="U26" s="115">
        <v>0.18179999999999999</v>
      </c>
      <c r="V26" s="115">
        <f>ROUND(E26*U26,2)</f>
        <v>17.649999999999999</v>
      </c>
      <c r="W26" s="115"/>
      <c r="X26" s="115" t="s">
        <v>115</v>
      </c>
      <c r="Y26" s="115" t="s">
        <v>116</v>
      </c>
      <c r="Z26" s="109"/>
      <c r="AA26" s="109"/>
      <c r="AB26" s="109"/>
      <c r="AC26" s="109"/>
      <c r="AD26" s="109"/>
      <c r="AE26" s="109"/>
      <c r="AF26" s="109"/>
      <c r="AG26" s="109" t="s">
        <v>117</v>
      </c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</row>
    <row r="27" spans="1:60" ht="35.25" customHeight="1" outlineLevel="2">
      <c r="A27" s="112"/>
      <c r="B27" s="113"/>
      <c r="C27" s="143" t="s">
        <v>141</v>
      </c>
      <c r="D27" s="117"/>
      <c r="E27" s="118">
        <v>97.08</v>
      </c>
      <c r="F27" s="115"/>
      <c r="G27" s="115"/>
      <c r="H27" s="115"/>
      <c r="I27" s="115"/>
      <c r="J27" s="115"/>
      <c r="K27" s="115"/>
      <c r="L27" s="115"/>
      <c r="M27" s="115"/>
      <c r="N27" s="114"/>
      <c r="O27" s="114"/>
      <c r="P27" s="114"/>
      <c r="Q27" s="114"/>
      <c r="R27" s="115"/>
      <c r="S27" s="115"/>
      <c r="T27" s="115"/>
      <c r="U27" s="115"/>
      <c r="V27" s="115"/>
      <c r="W27" s="115"/>
      <c r="X27" s="115"/>
      <c r="Y27" s="115"/>
      <c r="Z27" s="109"/>
      <c r="AA27" s="109"/>
      <c r="AB27" s="109"/>
      <c r="AC27" s="109"/>
      <c r="AD27" s="109"/>
      <c r="AE27" s="109"/>
      <c r="AF27" s="109"/>
      <c r="AG27" s="109" t="s">
        <v>119</v>
      </c>
      <c r="AH27" s="109">
        <v>0</v>
      </c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</row>
    <row r="28" spans="1:60">
      <c r="A28" s="123" t="s">
        <v>109</v>
      </c>
      <c r="B28" s="124" t="s">
        <v>62</v>
      </c>
      <c r="C28" s="141" t="s">
        <v>63</v>
      </c>
      <c r="D28" s="125"/>
      <c r="E28" s="126"/>
      <c r="F28" s="127"/>
      <c r="G28" s="128">
        <f>SUMIF(AG29:AG45,"&lt;&gt;NOR",G29:G45)</f>
        <v>0</v>
      </c>
      <c r="H28" s="122"/>
      <c r="I28" s="122">
        <f>SUM(I29:I45)</f>
        <v>0</v>
      </c>
      <c r="J28" s="122"/>
      <c r="K28" s="122">
        <f>SUM(K29:K45)</f>
        <v>0</v>
      </c>
      <c r="L28" s="122"/>
      <c r="M28" s="122">
        <f>SUM(M29:M45)</f>
        <v>0</v>
      </c>
      <c r="N28" s="121"/>
      <c r="O28" s="121">
        <f>SUM(O29:O45)</f>
        <v>0.02</v>
      </c>
      <c r="P28" s="121"/>
      <c r="Q28" s="121">
        <f>SUM(Q29:Q45)</f>
        <v>1.59</v>
      </c>
      <c r="R28" s="122"/>
      <c r="S28" s="122"/>
      <c r="T28" s="122"/>
      <c r="U28" s="122"/>
      <c r="V28" s="122">
        <f>SUM(V29:V45)</f>
        <v>25.1</v>
      </c>
      <c r="W28" s="122"/>
      <c r="X28" s="122"/>
      <c r="Y28" s="122"/>
      <c r="AG28" t="s">
        <v>110</v>
      </c>
    </row>
    <row r="29" spans="1:60" outlineLevel="1">
      <c r="A29" s="129">
        <v>6</v>
      </c>
      <c r="B29" s="130" t="s">
        <v>142</v>
      </c>
      <c r="C29" s="142" t="s">
        <v>143</v>
      </c>
      <c r="D29" s="131" t="s">
        <v>144</v>
      </c>
      <c r="E29" s="132">
        <v>0.81599999999999995</v>
      </c>
      <c r="F29" s="133"/>
      <c r="G29" s="134">
        <f>ROUND(E29*F29,2)</f>
        <v>0</v>
      </c>
      <c r="H29" s="116"/>
      <c r="I29" s="115">
        <f>ROUND(E29*H29,2)</f>
        <v>0</v>
      </c>
      <c r="J29" s="116"/>
      <c r="K29" s="115">
        <f>ROUND(E29*J29,2)</f>
        <v>0</v>
      </c>
      <c r="L29" s="115">
        <v>12</v>
      </c>
      <c r="M29" s="115">
        <f>G29*(1+L29/100)</f>
        <v>0</v>
      </c>
      <c r="N29" s="114">
        <v>6.7000000000000002E-4</v>
      </c>
      <c r="O29" s="114">
        <f>ROUND(E29*N29,2)</f>
        <v>0</v>
      </c>
      <c r="P29" s="114">
        <v>5.5E-2</v>
      </c>
      <c r="Q29" s="114">
        <f>ROUND(E29*P29,2)</f>
        <v>0.04</v>
      </c>
      <c r="R29" s="115"/>
      <c r="S29" s="115" t="s">
        <v>114</v>
      </c>
      <c r="T29" s="115" t="s">
        <v>114</v>
      </c>
      <c r="U29" s="115">
        <v>0.38100000000000001</v>
      </c>
      <c r="V29" s="115">
        <f>ROUND(E29*U29,2)</f>
        <v>0.31</v>
      </c>
      <c r="W29" s="115"/>
      <c r="X29" s="115" t="s">
        <v>115</v>
      </c>
      <c r="Y29" s="115" t="s">
        <v>116</v>
      </c>
      <c r="Z29" s="109"/>
      <c r="AA29" s="109"/>
      <c r="AB29" s="109"/>
      <c r="AC29" s="109"/>
      <c r="AD29" s="109"/>
      <c r="AE29" s="109"/>
      <c r="AF29" s="109"/>
      <c r="AG29" s="109" t="s">
        <v>117</v>
      </c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</row>
    <row r="30" spans="1:60" outlineLevel="2">
      <c r="A30" s="112"/>
      <c r="B30" s="113"/>
      <c r="C30" s="143" t="s">
        <v>145</v>
      </c>
      <c r="D30" s="117"/>
      <c r="E30" s="118">
        <v>0.2</v>
      </c>
      <c r="F30" s="115"/>
      <c r="G30" s="115"/>
      <c r="H30" s="115"/>
      <c r="I30" s="115"/>
      <c r="J30" s="115"/>
      <c r="K30" s="115"/>
      <c r="L30" s="115"/>
      <c r="M30" s="115"/>
      <c r="N30" s="114"/>
      <c r="O30" s="114"/>
      <c r="P30" s="114"/>
      <c r="Q30" s="114"/>
      <c r="R30" s="115"/>
      <c r="S30" s="115"/>
      <c r="T30" s="115"/>
      <c r="U30" s="115"/>
      <c r="V30" s="115"/>
      <c r="W30" s="115"/>
      <c r="X30" s="115"/>
      <c r="Y30" s="115"/>
      <c r="Z30" s="109"/>
      <c r="AA30" s="109"/>
      <c r="AB30" s="109"/>
      <c r="AC30" s="109"/>
      <c r="AD30" s="109"/>
      <c r="AE30" s="109"/>
      <c r="AF30" s="109"/>
      <c r="AG30" s="109" t="s">
        <v>119</v>
      </c>
      <c r="AH30" s="109">
        <v>0</v>
      </c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</row>
    <row r="31" spans="1:60" outlineLevel="3">
      <c r="A31" s="112"/>
      <c r="B31" s="113"/>
      <c r="C31" s="143" t="s">
        <v>146</v>
      </c>
      <c r="D31" s="117"/>
      <c r="E31" s="118">
        <v>0.61599999999999999</v>
      </c>
      <c r="F31" s="115"/>
      <c r="G31" s="115"/>
      <c r="H31" s="115"/>
      <c r="I31" s="115"/>
      <c r="J31" s="115"/>
      <c r="K31" s="115"/>
      <c r="L31" s="115"/>
      <c r="M31" s="115"/>
      <c r="N31" s="114"/>
      <c r="O31" s="114"/>
      <c r="P31" s="114"/>
      <c r="Q31" s="114"/>
      <c r="R31" s="115"/>
      <c r="S31" s="115"/>
      <c r="T31" s="115"/>
      <c r="U31" s="115"/>
      <c r="V31" s="115"/>
      <c r="W31" s="115"/>
      <c r="X31" s="115"/>
      <c r="Y31" s="115"/>
      <c r="Z31" s="109"/>
      <c r="AA31" s="109"/>
      <c r="AB31" s="109"/>
      <c r="AC31" s="109"/>
      <c r="AD31" s="109"/>
      <c r="AE31" s="109"/>
      <c r="AF31" s="109"/>
      <c r="AG31" s="109" t="s">
        <v>119</v>
      </c>
      <c r="AH31" s="109">
        <v>0</v>
      </c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</row>
    <row r="32" spans="1:60" outlineLevel="1">
      <c r="A32" s="135">
        <v>7</v>
      </c>
      <c r="B32" s="136" t="s">
        <v>147</v>
      </c>
      <c r="C32" s="144" t="s">
        <v>148</v>
      </c>
      <c r="D32" s="137" t="s">
        <v>113</v>
      </c>
      <c r="E32" s="138">
        <v>15</v>
      </c>
      <c r="F32" s="139"/>
      <c r="G32" s="140">
        <f>ROUND(E32*F32,2)</f>
        <v>0</v>
      </c>
      <c r="H32" s="116"/>
      <c r="I32" s="115">
        <f>ROUND(E32*H32,2)</f>
        <v>0</v>
      </c>
      <c r="J32" s="116"/>
      <c r="K32" s="115">
        <f>ROUND(E32*J32,2)</f>
        <v>0</v>
      </c>
      <c r="L32" s="115">
        <v>12</v>
      </c>
      <c r="M32" s="115">
        <f>G32*(1+L32/100)</f>
        <v>0</v>
      </c>
      <c r="N32" s="114">
        <v>0</v>
      </c>
      <c r="O32" s="114">
        <f>ROUND(E32*N32,2)</f>
        <v>0</v>
      </c>
      <c r="P32" s="114">
        <v>0</v>
      </c>
      <c r="Q32" s="114">
        <f>ROUND(E32*P32,2)</f>
        <v>0</v>
      </c>
      <c r="R32" s="115"/>
      <c r="S32" s="115" t="s">
        <v>114</v>
      </c>
      <c r="T32" s="115" t="s">
        <v>114</v>
      </c>
      <c r="U32" s="115">
        <v>0.05</v>
      </c>
      <c r="V32" s="115">
        <f>ROUND(E32*U32,2)</f>
        <v>0.75</v>
      </c>
      <c r="W32" s="115"/>
      <c r="X32" s="115" t="s">
        <v>115</v>
      </c>
      <c r="Y32" s="115" t="s">
        <v>116</v>
      </c>
      <c r="Z32" s="109"/>
      <c r="AA32" s="109"/>
      <c r="AB32" s="109"/>
      <c r="AC32" s="109"/>
      <c r="AD32" s="109"/>
      <c r="AE32" s="109"/>
      <c r="AF32" s="109"/>
      <c r="AG32" s="109" t="s">
        <v>117</v>
      </c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</row>
    <row r="33" spans="1:60" outlineLevel="1">
      <c r="A33" s="129">
        <v>8</v>
      </c>
      <c r="B33" s="130" t="s">
        <v>149</v>
      </c>
      <c r="C33" s="142" t="s">
        <v>150</v>
      </c>
      <c r="D33" s="131" t="s">
        <v>144</v>
      </c>
      <c r="E33" s="132">
        <v>3.5459999999999998</v>
      </c>
      <c r="F33" s="133"/>
      <c r="G33" s="134">
        <f>ROUND(E33*F33,2)</f>
        <v>0</v>
      </c>
      <c r="H33" s="116"/>
      <c r="I33" s="115">
        <f>ROUND(E33*H33,2)</f>
        <v>0</v>
      </c>
      <c r="J33" s="116"/>
      <c r="K33" s="115">
        <f>ROUND(E33*J33,2)</f>
        <v>0</v>
      </c>
      <c r="L33" s="115">
        <v>12</v>
      </c>
      <c r="M33" s="115">
        <f>G33*(1+L33/100)</f>
        <v>0</v>
      </c>
      <c r="N33" s="114">
        <v>1.17E-3</v>
      </c>
      <c r="O33" s="114">
        <f>ROUND(E33*N33,2)</f>
        <v>0</v>
      </c>
      <c r="P33" s="114">
        <v>2.8000000000000001E-2</v>
      </c>
      <c r="Q33" s="114">
        <f>ROUND(E33*P33,2)</f>
        <v>0.1</v>
      </c>
      <c r="R33" s="115"/>
      <c r="S33" s="115" t="s">
        <v>114</v>
      </c>
      <c r="T33" s="115" t="s">
        <v>114</v>
      </c>
      <c r="U33" s="115">
        <v>0.93899999999999995</v>
      </c>
      <c r="V33" s="115">
        <f>ROUND(E33*U33,2)</f>
        <v>3.33</v>
      </c>
      <c r="W33" s="115"/>
      <c r="X33" s="115" t="s">
        <v>115</v>
      </c>
      <c r="Y33" s="115" t="s">
        <v>116</v>
      </c>
      <c r="Z33" s="109"/>
      <c r="AA33" s="109"/>
      <c r="AB33" s="109"/>
      <c r="AC33" s="109"/>
      <c r="AD33" s="109"/>
      <c r="AE33" s="109"/>
      <c r="AF33" s="109"/>
      <c r="AG33" s="109" t="s">
        <v>117</v>
      </c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</row>
    <row r="34" spans="1:60" outlineLevel="2">
      <c r="A34" s="112"/>
      <c r="B34" s="113"/>
      <c r="C34" s="143" t="s">
        <v>151</v>
      </c>
      <c r="D34" s="117"/>
      <c r="E34" s="118">
        <v>1.7729999999999999</v>
      </c>
      <c r="F34" s="115"/>
      <c r="G34" s="115"/>
      <c r="H34" s="115"/>
      <c r="I34" s="115"/>
      <c r="J34" s="115"/>
      <c r="K34" s="115"/>
      <c r="L34" s="115"/>
      <c r="M34" s="115"/>
      <c r="N34" s="114"/>
      <c r="O34" s="114"/>
      <c r="P34" s="114"/>
      <c r="Q34" s="114"/>
      <c r="R34" s="115"/>
      <c r="S34" s="115"/>
      <c r="T34" s="115"/>
      <c r="U34" s="115"/>
      <c r="V34" s="115"/>
      <c r="W34" s="115"/>
      <c r="X34" s="115"/>
      <c r="Y34" s="115"/>
      <c r="Z34" s="109"/>
      <c r="AA34" s="109"/>
      <c r="AB34" s="109"/>
      <c r="AC34" s="109"/>
      <c r="AD34" s="109"/>
      <c r="AE34" s="109"/>
      <c r="AF34" s="109"/>
      <c r="AG34" s="109" t="s">
        <v>119</v>
      </c>
      <c r="AH34" s="109">
        <v>0</v>
      </c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</row>
    <row r="35" spans="1:60" outlineLevel="3">
      <c r="A35" s="112"/>
      <c r="B35" s="113"/>
      <c r="C35" s="143" t="s">
        <v>152</v>
      </c>
      <c r="D35" s="117"/>
      <c r="E35" s="118">
        <v>1.7729999999999999</v>
      </c>
      <c r="F35" s="115"/>
      <c r="G35" s="115"/>
      <c r="H35" s="115"/>
      <c r="I35" s="115"/>
      <c r="J35" s="115"/>
      <c r="K35" s="115"/>
      <c r="L35" s="115"/>
      <c r="M35" s="115"/>
      <c r="N35" s="114"/>
      <c r="O35" s="114"/>
      <c r="P35" s="114"/>
      <c r="Q35" s="114"/>
      <c r="R35" s="115"/>
      <c r="S35" s="115"/>
      <c r="T35" s="115"/>
      <c r="U35" s="115"/>
      <c r="V35" s="115"/>
      <c r="W35" s="115"/>
      <c r="X35" s="115"/>
      <c r="Y35" s="115"/>
      <c r="Z35" s="109"/>
      <c r="AA35" s="109"/>
      <c r="AB35" s="109"/>
      <c r="AC35" s="109"/>
      <c r="AD35" s="109"/>
      <c r="AE35" s="109"/>
      <c r="AF35" s="109"/>
      <c r="AG35" s="109" t="s">
        <v>119</v>
      </c>
      <c r="AH35" s="109">
        <v>0</v>
      </c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</row>
    <row r="36" spans="1:60" outlineLevel="1">
      <c r="A36" s="129">
        <v>9</v>
      </c>
      <c r="B36" s="130" t="s">
        <v>153</v>
      </c>
      <c r="C36" s="142" t="s">
        <v>154</v>
      </c>
      <c r="D36" s="131" t="s">
        <v>144</v>
      </c>
      <c r="E36" s="132">
        <v>20.22485</v>
      </c>
      <c r="F36" s="133"/>
      <c r="G36" s="134">
        <f>ROUND(E36*F36,2)</f>
        <v>0</v>
      </c>
      <c r="H36" s="116"/>
      <c r="I36" s="115">
        <f>ROUND(E36*H36,2)</f>
        <v>0</v>
      </c>
      <c r="J36" s="116"/>
      <c r="K36" s="115">
        <f>ROUND(E36*J36,2)</f>
        <v>0</v>
      </c>
      <c r="L36" s="115">
        <v>12</v>
      </c>
      <c r="M36" s="115">
        <f>G36*(1+L36/100)</f>
        <v>0</v>
      </c>
      <c r="N36" s="114">
        <v>1E-3</v>
      </c>
      <c r="O36" s="114">
        <f>ROUND(E36*N36,2)</f>
        <v>0.02</v>
      </c>
      <c r="P36" s="114">
        <v>3.2000000000000001E-2</v>
      </c>
      <c r="Q36" s="114">
        <f>ROUND(E36*P36,2)</f>
        <v>0.65</v>
      </c>
      <c r="R36" s="115"/>
      <c r="S36" s="115" t="s">
        <v>114</v>
      </c>
      <c r="T36" s="115" t="s">
        <v>114</v>
      </c>
      <c r="U36" s="115">
        <v>0.71799999999999997</v>
      </c>
      <c r="V36" s="115">
        <f>ROUND(E36*U36,2)</f>
        <v>14.52</v>
      </c>
      <c r="W36" s="115"/>
      <c r="X36" s="115" t="s">
        <v>115</v>
      </c>
      <c r="Y36" s="115" t="s">
        <v>116</v>
      </c>
      <c r="Z36" s="109"/>
      <c r="AA36" s="109"/>
      <c r="AB36" s="109"/>
      <c r="AC36" s="109"/>
      <c r="AD36" s="109"/>
      <c r="AE36" s="109"/>
      <c r="AF36" s="109"/>
      <c r="AG36" s="109" t="s">
        <v>117</v>
      </c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</row>
    <row r="37" spans="1:60" outlineLevel="2">
      <c r="A37" s="112"/>
      <c r="B37" s="113"/>
      <c r="C37" s="143" t="s">
        <v>155</v>
      </c>
      <c r="D37" s="117"/>
      <c r="E37" s="118">
        <v>3.1511999999999998</v>
      </c>
      <c r="F37" s="115"/>
      <c r="G37" s="115"/>
      <c r="H37" s="115"/>
      <c r="I37" s="115"/>
      <c r="J37" s="115"/>
      <c r="K37" s="115"/>
      <c r="L37" s="115"/>
      <c r="M37" s="115"/>
      <c r="N37" s="114"/>
      <c r="O37" s="114"/>
      <c r="P37" s="114"/>
      <c r="Q37" s="114"/>
      <c r="R37" s="115"/>
      <c r="S37" s="115"/>
      <c r="T37" s="115"/>
      <c r="U37" s="115"/>
      <c r="V37" s="115"/>
      <c r="W37" s="115"/>
      <c r="X37" s="115"/>
      <c r="Y37" s="115"/>
      <c r="Z37" s="109"/>
      <c r="AA37" s="109"/>
      <c r="AB37" s="109"/>
      <c r="AC37" s="109"/>
      <c r="AD37" s="109"/>
      <c r="AE37" s="109"/>
      <c r="AF37" s="109"/>
      <c r="AG37" s="109" t="s">
        <v>119</v>
      </c>
      <c r="AH37" s="109">
        <v>0</v>
      </c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</row>
    <row r="38" spans="1:60" outlineLevel="3">
      <c r="A38" s="112"/>
      <c r="B38" s="113"/>
      <c r="C38" s="143" t="s">
        <v>156</v>
      </c>
      <c r="D38" s="117"/>
      <c r="E38" s="118">
        <v>2.5047999999999999</v>
      </c>
      <c r="F38" s="115"/>
      <c r="G38" s="115"/>
      <c r="H38" s="115"/>
      <c r="I38" s="115"/>
      <c r="J38" s="115"/>
      <c r="K38" s="115"/>
      <c r="L38" s="115"/>
      <c r="M38" s="115"/>
      <c r="N38" s="114"/>
      <c r="O38" s="114"/>
      <c r="P38" s="114"/>
      <c r="Q38" s="114"/>
      <c r="R38" s="115"/>
      <c r="S38" s="115"/>
      <c r="T38" s="115"/>
      <c r="U38" s="115"/>
      <c r="V38" s="115"/>
      <c r="W38" s="115"/>
      <c r="X38" s="115"/>
      <c r="Y38" s="115"/>
      <c r="Z38" s="109"/>
      <c r="AA38" s="109"/>
      <c r="AB38" s="109"/>
      <c r="AC38" s="109"/>
      <c r="AD38" s="109"/>
      <c r="AE38" s="109"/>
      <c r="AF38" s="109"/>
      <c r="AG38" s="109" t="s">
        <v>119</v>
      </c>
      <c r="AH38" s="109">
        <v>0</v>
      </c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</row>
    <row r="39" spans="1:60" outlineLevel="3">
      <c r="A39" s="112"/>
      <c r="B39" s="113"/>
      <c r="C39" s="143" t="s">
        <v>157</v>
      </c>
      <c r="D39" s="117"/>
      <c r="E39" s="118">
        <v>2.9434999999999998</v>
      </c>
      <c r="F39" s="115"/>
      <c r="G39" s="115"/>
      <c r="H39" s="115"/>
      <c r="I39" s="115"/>
      <c r="J39" s="115"/>
      <c r="K39" s="115"/>
      <c r="L39" s="115"/>
      <c r="M39" s="115"/>
      <c r="N39" s="114"/>
      <c r="O39" s="114"/>
      <c r="P39" s="114"/>
      <c r="Q39" s="114"/>
      <c r="R39" s="115"/>
      <c r="S39" s="115"/>
      <c r="T39" s="115"/>
      <c r="U39" s="115"/>
      <c r="V39" s="115"/>
      <c r="W39" s="115"/>
      <c r="X39" s="115"/>
      <c r="Y39" s="115"/>
      <c r="Z39" s="109"/>
      <c r="AA39" s="109"/>
      <c r="AB39" s="109"/>
      <c r="AC39" s="109"/>
      <c r="AD39" s="109"/>
      <c r="AE39" s="109"/>
      <c r="AF39" s="109"/>
      <c r="AG39" s="109" t="s">
        <v>119</v>
      </c>
      <c r="AH39" s="109">
        <v>0</v>
      </c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</row>
    <row r="40" spans="1:60" outlineLevel="3">
      <c r="A40" s="112"/>
      <c r="B40" s="113"/>
      <c r="C40" s="143" t="s">
        <v>158</v>
      </c>
      <c r="D40" s="117"/>
      <c r="E40" s="118">
        <v>1.97</v>
      </c>
      <c r="F40" s="115"/>
      <c r="G40" s="115"/>
      <c r="H40" s="115"/>
      <c r="I40" s="115"/>
      <c r="J40" s="115"/>
      <c r="K40" s="115"/>
      <c r="L40" s="115"/>
      <c r="M40" s="115"/>
      <c r="N40" s="114"/>
      <c r="O40" s="114"/>
      <c r="P40" s="114"/>
      <c r="Q40" s="114"/>
      <c r="R40" s="115"/>
      <c r="S40" s="115"/>
      <c r="T40" s="115"/>
      <c r="U40" s="115"/>
      <c r="V40" s="115"/>
      <c r="W40" s="115"/>
      <c r="X40" s="115"/>
      <c r="Y40" s="115"/>
      <c r="Z40" s="109"/>
      <c r="AA40" s="109"/>
      <c r="AB40" s="109"/>
      <c r="AC40" s="109"/>
      <c r="AD40" s="109"/>
      <c r="AE40" s="109"/>
      <c r="AF40" s="109"/>
      <c r="AG40" s="109" t="s">
        <v>119</v>
      </c>
      <c r="AH40" s="109">
        <v>0</v>
      </c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</row>
    <row r="41" spans="1:60" outlineLevel="3">
      <c r="A41" s="112"/>
      <c r="B41" s="113"/>
      <c r="C41" s="143" t="s">
        <v>159</v>
      </c>
      <c r="D41" s="117"/>
      <c r="E41" s="118">
        <v>3.2656000000000001</v>
      </c>
      <c r="F41" s="115"/>
      <c r="G41" s="115"/>
      <c r="H41" s="115"/>
      <c r="I41" s="115"/>
      <c r="J41" s="115"/>
      <c r="K41" s="115"/>
      <c r="L41" s="115"/>
      <c r="M41" s="115"/>
      <c r="N41" s="114"/>
      <c r="O41" s="114"/>
      <c r="P41" s="114"/>
      <c r="Q41" s="114"/>
      <c r="R41" s="115"/>
      <c r="S41" s="115"/>
      <c r="T41" s="115"/>
      <c r="U41" s="115"/>
      <c r="V41" s="115"/>
      <c r="W41" s="115"/>
      <c r="X41" s="115"/>
      <c r="Y41" s="115"/>
      <c r="Z41" s="109"/>
      <c r="AA41" s="109"/>
      <c r="AB41" s="109"/>
      <c r="AC41" s="109"/>
      <c r="AD41" s="109"/>
      <c r="AE41" s="109"/>
      <c r="AF41" s="109"/>
      <c r="AG41" s="109" t="s">
        <v>119</v>
      </c>
      <c r="AH41" s="109">
        <v>0</v>
      </c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</row>
    <row r="42" spans="1:60" outlineLevel="3">
      <c r="A42" s="112"/>
      <c r="B42" s="113"/>
      <c r="C42" s="143" t="s">
        <v>160</v>
      </c>
      <c r="D42" s="117"/>
      <c r="E42" s="118">
        <v>3.4741499999999998</v>
      </c>
      <c r="F42" s="115"/>
      <c r="G42" s="115"/>
      <c r="H42" s="115"/>
      <c r="I42" s="115"/>
      <c r="J42" s="115"/>
      <c r="K42" s="115"/>
      <c r="L42" s="115"/>
      <c r="M42" s="115"/>
      <c r="N42" s="114"/>
      <c r="O42" s="114"/>
      <c r="P42" s="114"/>
      <c r="Q42" s="114"/>
      <c r="R42" s="115"/>
      <c r="S42" s="115"/>
      <c r="T42" s="115"/>
      <c r="U42" s="115"/>
      <c r="V42" s="115"/>
      <c r="W42" s="115"/>
      <c r="X42" s="115"/>
      <c r="Y42" s="115"/>
      <c r="Z42" s="109"/>
      <c r="AA42" s="109"/>
      <c r="AB42" s="109"/>
      <c r="AC42" s="109"/>
      <c r="AD42" s="109"/>
      <c r="AE42" s="109"/>
      <c r="AF42" s="109"/>
      <c r="AG42" s="109" t="s">
        <v>119</v>
      </c>
      <c r="AH42" s="109">
        <v>0</v>
      </c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</row>
    <row r="43" spans="1:60" outlineLevel="3">
      <c r="A43" s="112"/>
      <c r="B43" s="113"/>
      <c r="C43" s="143" t="s">
        <v>161</v>
      </c>
      <c r="D43" s="117"/>
      <c r="E43" s="118">
        <v>2.9156</v>
      </c>
      <c r="F43" s="115"/>
      <c r="G43" s="115"/>
      <c r="H43" s="115"/>
      <c r="I43" s="115"/>
      <c r="J43" s="115"/>
      <c r="K43" s="115"/>
      <c r="L43" s="115"/>
      <c r="M43" s="115"/>
      <c r="N43" s="114"/>
      <c r="O43" s="114"/>
      <c r="P43" s="114"/>
      <c r="Q43" s="114"/>
      <c r="R43" s="115"/>
      <c r="S43" s="115"/>
      <c r="T43" s="115"/>
      <c r="U43" s="115"/>
      <c r="V43" s="115"/>
      <c r="W43" s="115"/>
      <c r="X43" s="115"/>
      <c r="Y43" s="115"/>
      <c r="Z43" s="109"/>
      <c r="AA43" s="109"/>
      <c r="AB43" s="109"/>
      <c r="AC43" s="109"/>
      <c r="AD43" s="109"/>
      <c r="AE43" s="109"/>
      <c r="AF43" s="109"/>
      <c r="AG43" s="109" t="s">
        <v>119</v>
      </c>
      <c r="AH43" s="109">
        <v>0</v>
      </c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</row>
    <row r="44" spans="1:60" outlineLevel="1">
      <c r="A44" s="129">
        <v>10</v>
      </c>
      <c r="B44" s="130" t="s">
        <v>162</v>
      </c>
      <c r="C44" s="142" t="s">
        <v>163</v>
      </c>
      <c r="D44" s="131" t="s">
        <v>144</v>
      </c>
      <c r="E44" s="132">
        <v>14.561999999999999</v>
      </c>
      <c r="F44" s="133"/>
      <c r="G44" s="134">
        <f>ROUND(E44*F44,2)</f>
        <v>0</v>
      </c>
      <c r="H44" s="116"/>
      <c r="I44" s="115">
        <f>ROUND(E44*H44,2)</f>
        <v>0</v>
      </c>
      <c r="J44" s="116"/>
      <c r="K44" s="115">
        <f>ROUND(E44*J44,2)</f>
        <v>0</v>
      </c>
      <c r="L44" s="115">
        <v>12</v>
      </c>
      <c r="M44" s="115">
        <f>G44*(1+L44/100)</f>
        <v>0</v>
      </c>
      <c r="N44" s="114">
        <v>0</v>
      </c>
      <c r="O44" s="114">
        <f>ROUND(E44*N44,2)</f>
        <v>0</v>
      </c>
      <c r="P44" s="114">
        <v>5.5E-2</v>
      </c>
      <c r="Q44" s="114">
        <f>ROUND(E44*P44,2)</f>
        <v>0.8</v>
      </c>
      <c r="R44" s="115"/>
      <c r="S44" s="115" t="s">
        <v>114</v>
      </c>
      <c r="T44" s="115" t="s">
        <v>114</v>
      </c>
      <c r="U44" s="115">
        <v>0.42499999999999999</v>
      </c>
      <c r="V44" s="115">
        <f>ROUND(E44*U44,2)</f>
        <v>6.19</v>
      </c>
      <c r="W44" s="115"/>
      <c r="X44" s="115" t="s">
        <v>115</v>
      </c>
      <c r="Y44" s="115" t="s">
        <v>116</v>
      </c>
      <c r="Z44" s="109"/>
      <c r="AA44" s="109"/>
      <c r="AB44" s="109"/>
      <c r="AC44" s="109"/>
      <c r="AD44" s="109"/>
      <c r="AE44" s="109"/>
      <c r="AF44" s="109"/>
      <c r="AG44" s="109" t="s">
        <v>117</v>
      </c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</row>
    <row r="45" spans="1:60" outlineLevel="2">
      <c r="A45" s="112"/>
      <c r="B45" s="113"/>
      <c r="C45" s="143" t="s">
        <v>164</v>
      </c>
      <c r="D45" s="117"/>
      <c r="E45" s="118">
        <v>14.561999999999999</v>
      </c>
      <c r="F45" s="115"/>
      <c r="G45" s="115"/>
      <c r="H45" s="115"/>
      <c r="I45" s="115"/>
      <c r="J45" s="115"/>
      <c r="K45" s="115"/>
      <c r="L45" s="115"/>
      <c r="M45" s="115"/>
      <c r="N45" s="114"/>
      <c r="O45" s="114"/>
      <c r="P45" s="114"/>
      <c r="Q45" s="114"/>
      <c r="R45" s="115"/>
      <c r="S45" s="115"/>
      <c r="T45" s="115"/>
      <c r="U45" s="115"/>
      <c r="V45" s="115"/>
      <c r="W45" s="115"/>
      <c r="X45" s="115"/>
      <c r="Y45" s="115"/>
      <c r="Z45" s="109"/>
      <c r="AA45" s="109"/>
      <c r="AB45" s="109"/>
      <c r="AC45" s="109"/>
      <c r="AD45" s="109"/>
      <c r="AE45" s="109"/>
      <c r="AF45" s="109"/>
      <c r="AG45" s="109" t="s">
        <v>119</v>
      </c>
      <c r="AH45" s="109">
        <v>0</v>
      </c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</row>
    <row r="46" spans="1:60">
      <c r="A46" s="123" t="s">
        <v>109</v>
      </c>
      <c r="B46" s="124" t="s">
        <v>64</v>
      </c>
      <c r="C46" s="141" t="s">
        <v>65</v>
      </c>
      <c r="D46" s="125"/>
      <c r="E46" s="126"/>
      <c r="F46" s="127"/>
      <c r="G46" s="128">
        <f>SUMIF(AG47:AG47,"&lt;&gt;NOR",G47:G47)</f>
        <v>0</v>
      </c>
      <c r="H46" s="122"/>
      <c r="I46" s="122">
        <f>SUM(I47:I47)</f>
        <v>0</v>
      </c>
      <c r="J46" s="122"/>
      <c r="K46" s="122">
        <f>SUM(K47:K47)</f>
        <v>0</v>
      </c>
      <c r="L46" s="122"/>
      <c r="M46" s="122">
        <f>SUM(M47:M47)</f>
        <v>0</v>
      </c>
      <c r="N46" s="121"/>
      <c r="O46" s="121">
        <f>SUM(O47:O47)</f>
        <v>0</v>
      </c>
      <c r="P46" s="121"/>
      <c r="Q46" s="121">
        <f>SUM(Q47:Q47)</f>
        <v>0</v>
      </c>
      <c r="R46" s="122"/>
      <c r="S46" s="122"/>
      <c r="T46" s="122"/>
      <c r="U46" s="122"/>
      <c r="V46" s="122">
        <f>SUM(V47:V47)</f>
        <v>1.43</v>
      </c>
      <c r="W46" s="122"/>
      <c r="X46" s="122"/>
      <c r="Y46" s="122"/>
      <c r="AG46" t="s">
        <v>110</v>
      </c>
    </row>
    <row r="47" spans="1:60" outlineLevel="1">
      <c r="A47" s="135">
        <v>11</v>
      </c>
      <c r="B47" s="136" t="s">
        <v>165</v>
      </c>
      <c r="C47" s="144" t="s">
        <v>166</v>
      </c>
      <c r="D47" s="137" t="s">
        <v>167</v>
      </c>
      <c r="E47" s="138">
        <v>0.75588</v>
      </c>
      <c r="F47" s="139"/>
      <c r="G47" s="140">
        <f>ROUND(E47*F47,2)</f>
        <v>0</v>
      </c>
      <c r="H47" s="116"/>
      <c r="I47" s="115">
        <f>ROUND(E47*H47,2)</f>
        <v>0</v>
      </c>
      <c r="J47" s="116"/>
      <c r="K47" s="115">
        <f>ROUND(E47*J47,2)</f>
        <v>0</v>
      </c>
      <c r="L47" s="115">
        <v>12</v>
      </c>
      <c r="M47" s="115">
        <f>G47*(1+L47/100)</f>
        <v>0</v>
      </c>
      <c r="N47" s="114">
        <v>0</v>
      </c>
      <c r="O47" s="114">
        <f>ROUND(E47*N47,2)</f>
        <v>0</v>
      </c>
      <c r="P47" s="114">
        <v>0</v>
      </c>
      <c r="Q47" s="114">
        <f>ROUND(E47*P47,2)</f>
        <v>0</v>
      </c>
      <c r="R47" s="115"/>
      <c r="S47" s="115" t="s">
        <v>114</v>
      </c>
      <c r="T47" s="115" t="s">
        <v>114</v>
      </c>
      <c r="U47" s="115">
        <v>1.8919999999999999</v>
      </c>
      <c r="V47" s="115">
        <f>ROUND(E47*U47,2)</f>
        <v>1.43</v>
      </c>
      <c r="W47" s="115"/>
      <c r="X47" s="115" t="s">
        <v>168</v>
      </c>
      <c r="Y47" s="115" t="s">
        <v>116</v>
      </c>
      <c r="Z47" s="109"/>
      <c r="AA47" s="109"/>
      <c r="AB47" s="109"/>
      <c r="AC47" s="109"/>
      <c r="AD47" s="109"/>
      <c r="AE47" s="109"/>
      <c r="AF47" s="109"/>
      <c r="AG47" s="109" t="s">
        <v>169</v>
      </c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</row>
    <row r="48" spans="1:60">
      <c r="A48" s="123" t="s">
        <v>109</v>
      </c>
      <c r="B48" s="124" t="s">
        <v>66</v>
      </c>
      <c r="C48" s="141" t="s">
        <v>67</v>
      </c>
      <c r="D48" s="125"/>
      <c r="E48" s="126"/>
      <c r="F48" s="127"/>
      <c r="G48" s="128">
        <f>SUMIF(AG49:AG52,"&lt;&gt;NOR",G49:G52)</f>
        <v>0</v>
      </c>
      <c r="H48" s="122"/>
      <c r="I48" s="122">
        <f>SUM(I49:I52)</f>
        <v>0</v>
      </c>
      <c r="J48" s="122"/>
      <c r="K48" s="122">
        <f>SUM(K49:K52)</f>
        <v>0</v>
      </c>
      <c r="L48" s="122"/>
      <c r="M48" s="122">
        <f>SUM(M49:M52)</f>
        <v>0</v>
      </c>
      <c r="N48" s="121"/>
      <c r="O48" s="121">
        <f>SUM(O49:O52)</f>
        <v>0</v>
      </c>
      <c r="P48" s="121"/>
      <c r="Q48" s="121">
        <f>SUM(Q49:Q52)</f>
        <v>0.02</v>
      </c>
      <c r="R48" s="122"/>
      <c r="S48" s="122"/>
      <c r="T48" s="122"/>
      <c r="U48" s="122"/>
      <c r="V48" s="122">
        <f>SUM(V49:V52)</f>
        <v>0.54</v>
      </c>
      <c r="W48" s="122"/>
      <c r="X48" s="122"/>
      <c r="Y48" s="122"/>
      <c r="AG48" t="s">
        <v>110</v>
      </c>
    </row>
    <row r="49" spans="1:60" outlineLevel="1">
      <c r="A49" s="129">
        <v>12</v>
      </c>
      <c r="B49" s="130" t="s">
        <v>170</v>
      </c>
      <c r="C49" s="142" t="s">
        <v>171</v>
      </c>
      <c r="D49" s="131" t="s">
        <v>144</v>
      </c>
      <c r="E49" s="132">
        <v>1.2450000000000001</v>
      </c>
      <c r="F49" s="133"/>
      <c r="G49" s="134">
        <f>ROUND(E49*F49,2)</f>
        <v>0</v>
      </c>
      <c r="H49" s="116"/>
      <c r="I49" s="115">
        <f>ROUND(E49*H49,2)</f>
        <v>0</v>
      </c>
      <c r="J49" s="116"/>
      <c r="K49" s="115">
        <f>ROUND(E49*J49,2)</f>
        <v>0</v>
      </c>
      <c r="L49" s="115">
        <v>12</v>
      </c>
      <c r="M49" s="115">
        <f>G49*(1+L49/100)</f>
        <v>0</v>
      </c>
      <c r="N49" s="114">
        <v>0</v>
      </c>
      <c r="O49" s="114">
        <f>ROUND(E49*N49,2)</f>
        <v>0</v>
      </c>
      <c r="P49" s="114">
        <v>1.098E-2</v>
      </c>
      <c r="Q49" s="114">
        <f>ROUND(E49*P49,2)</f>
        <v>0.01</v>
      </c>
      <c r="R49" s="115"/>
      <c r="S49" s="115" t="s">
        <v>114</v>
      </c>
      <c r="T49" s="115" t="s">
        <v>114</v>
      </c>
      <c r="U49" s="115">
        <v>0.37</v>
      </c>
      <c r="V49" s="115">
        <f>ROUND(E49*U49,2)</f>
        <v>0.46</v>
      </c>
      <c r="W49" s="115"/>
      <c r="X49" s="115" t="s">
        <v>115</v>
      </c>
      <c r="Y49" s="115" t="s">
        <v>116</v>
      </c>
      <c r="Z49" s="109"/>
      <c r="AA49" s="109"/>
      <c r="AB49" s="109"/>
      <c r="AC49" s="109"/>
      <c r="AD49" s="109"/>
      <c r="AE49" s="109"/>
      <c r="AF49" s="109"/>
      <c r="AG49" s="109" t="s">
        <v>117</v>
      </c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</row>
    <row r="50" spans="1:60" outlineLevel="2">
      <c r="A50" s="112"/>
      <c r="B50" s="113"/>
      <c r="C50" s="143" t="s">
        <v>172</v>
      </c>
      <c r="D50" s="117"/>
      <c r="E50" s="118">
        <v>0.375</v>
      </c>
      <c r="F50" s="115"/>
      <c r="G50" s="115"/>
      <c r="H50" s="115"/>
      <c r="I50" s="115"/>
      <c r="J50" s="115"/>
      <c r="K50" s="115"/>
      <c r="L50" s="115"/>
      <c r="M50" s="115"/>
      <c r="N50" s="114"/>
      <c r="O50" s="114"/>
      <c r="P50" s="114"/>
      <c r="Q50" s="114"/>
      <c r="R50" s="115"/>
      <c r="S50" s="115"/>
      <c r="T50" s="115"/>
      <c r="U50" s="115"/>
      <c r="V50" s="115"/>
      <c r="W50" s="115"/>
      <c r="X50" s="115"/>
      <c r="Y50" s="115"/>
      <c r="Z50" s="109"/>
      <c r="AA50" s="109"/>
      <c r="AB50" s="109"/>
      <c r="AC50" s="109"/>
      <c r="AD50" s="109"/>
      <c r="AE50" s="109"/>
      <c r="AF50" s="109"/>
      <c r="AG50" s="109" t="s">
        <v>119</v>
      </c>
      <c r="AH50" s="109">
        <v>0</v>
      </c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</row>
    <row r="51" spans="1:60" outlineLevel="3">
      <c r="A51" s="112"/>
      <c r="B51" s="113"/>
      <c r="C51" s="143" t="s">
        <v>173</v>
      </c>
      <c r="D51" s="117"/>
      <c r="E51" s="118">
        <v>0.87</v>
      </c>
      <c r="F51" s="115"/>
      <c r="G51" s="115"/>
      <c r="H51" s="115"/>
      <c r="I51" s="115"/>
      <c r="J51" s="115"/>
      <c r="K51" s="115"/>
      <c r="L51" s="115"/>
      <c r="M51" s="115"/>
      <c r="N51" s="114"/>
      <c r="O51" s="114"/>
      <c r="P51" s="114"/>
      <c r="Q51" s="114"/>
      <c r="R51" s="115"/>
      <c r="S51" s="115"/>
      <c r="T51" s="115"/>
      <c r="U51" s="115"/>
      <c r="V51" s="115"/>
      <c r="W51" s="115"/>
      <c r="X51" s="115"/>
      <c r="Y51" s="115"/>
      <c r="Z51" s="109"/>
      <c r="AA51" s="109"/>
      <c r="AB51" s="109"/>
      <c r="AC51" s="109"/>
      <c r="AD51" s="109"/>
      <c r="AE51" s="109"/>
      <c r="AF51" s="109"/>
      <c r="AG51" s="109" t="s">
        <v>119</v>
      </c>
      <c r="AH51" s="109">
        <v>0</v>
      </c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</row>
    <row r="52" spans="1:60" outlineLevel="1">
      <c r="A52" s="135">
        <v>13</v>
      </c>
      <c r="B52" s="136" t="s">
        <v>174</v>
      </c>
      <c r="C52" s="144" t="s">
        <v>175</v>
      </c>
      <c r="D52" s="137" t="s">
        <v>144</v>
      </c>
      <c r="E52" s="138">
        <v>1.2450000000000001</v>
      </c>
      <c r="F52" s="139"/>
      <c r="G52" s="140">
        <f>ROUND(E52*F52,2)</f>
        <v>0</v>
      </c>
      <c r="H52" s="116"/>
      <c r="I52" s="115">
        <f>ROUND(E52*H52,2)</f>
        <v>0</v>
      </c>
      <c r="J52" s="116"/>
      <c r="K52" s="115">
        <f>ROUND(E52*J52,2)</f>
        <v>0</v>
      </c>
      <c r="L52" s="115">
        <v>12</v>
      </c>
      <c r="M52" s="115">
        <f>G52*(1+L52/100)</f>
        <v>0</v>
      </c>
      <c r="N52" s="114">
        <v>0</v>
      </c>
      <c r="O52" s="114">
        <f>ROUND(E52*N52,2)</f>
        <v>0</v>
      </c>
      <c r="P52" s="114">
        <v>8.0000000000000002E-3</v>
      </c>
      <c r="Q52" s="114">
        <f>ROUND(E52*P52,2)</f>
        <v>0.01</v>
      </c>
      <c r="R52" s="115"/>
      <c r="S52" s="115" t="s">
        <v>114</v>
      </c>
      <c r="T52" s="115" t="s">
        <v>114</v>
      </c>
      <c r="U52" s="115">
        <v>6.6000000000000003E-2</v>
      </c>
      <c r="V52" s="115">
        <f>ROUND(E52*U52,2)</f>
        <v>0.08</v>
      </c>
      <c r="W52" s="115"/>
      <c r="X52" s="115" t="s">
        <v>115</v>
      </c>
      <c r="Y52" s="115" t="s">
        <v>116</v>
      </c>
      <c r="Z52" s="109"/>
      <c r="AA52" s="109"/>
      <c r="AB52" s="109"/>
      <c r="AC52" s="109"/>
      <c r="AD52" s="109"/>
      <c r="AE52" s="109"/>
      <c r="AF52" s="109"/>
      <c r="AG52" s="109" t="s">
        <v>117</v>
      </c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</row>
    <row r="53" spans="1:60">
      <c r="A53" s="123" t="s">
        <v>109</v>
      </c>
      <c r="B53" s="124" t="s">
        <v>68</v>
      </c>
      <c r="C53" s="141" t="s">
        <v>69</v>
      </c>
      <c r="D53" s="125"/>
      <c r="E53" s="126"/>
      <c r="F53" s="127"/>
      <c r="G53" s="128">
        <f>SUMIF(AG54:AG64,"&lt;&gt;NOR",G54:G64)</f>
        <v>0</v>
      </c>
      <c r="H53" s="122"/>
      <c r="I53" s="122">
        <f>SUM(I54:I64)</f>
        <v>0</v>
      </c>
      <c r="J53" s="122"/>
      <c r="K53" s="122">
        <f>SUM(K54:K64)</f>
        <v>0</v>
      </c>
      <c r="L53" s="122"/>
      <c r="M53" s="122">
        <f>SUM(M54:M64)</f>
        <v>0</v>
      </c>
      <c r="N53" s="121"/>
      <c r="O53" s="121">
        <f>SUM(O54:O64)</f>
        <v>1.24</v>
      </c>
      <c r="P53" s="121"/>
      <c r="Q53" s="121">
        <f>SUM(Q54:Q64)</f>
        <v>0</v>
      </c>
      <c r="R53" s="122"/>
      <c r="S53" s="122"/>
      <c r="T53" s="122"/>
      <c r="U53" s="122"/>
      <c r="V53" s="122">
        <f>SUM(V54:V64)</f>
        <v>50.74</v>
      </c>
      <c r="W53" s="122"/>
      <c r="X53" s="122"/>
      <c r="Y53" s="122"/>
      <c r="AG53" t="s">
        <v>110</v>
      </c>
    </row>
    <row r="54" spans="1:60" ht="22.5" outlineLevel="1">
      <c r="A54" s="135">
        <v>14</v>
      </c>
      <c r="B54" s="136" t="s">
        <v>176</v>
      </c>
      <c r="C54" s="144" t="s">
        <v>177</v>
      </c>
      <c r="D54" s="137" t="s">
        <v>113</v>
      </c>
      <c r="E54" s="138">
        <v>3</v>
      </c>
      <c r="F54" s="139"/>
      <c r="G54" s="140">
        <f t="shared" ref="G54:G64" si="0">ROUND(E54*F54,2)</f>
        <v>0</v>
      </c>
      <c r="H54" s="116"/>
      <c r="I54" s="115">
        <f t="shared" ref="I54:I64" si="1">ROUND(E54*H54,2)</f>
        <v>0</v>
      </c>
      <c r="J54" s="116"/>
      <c r="K54" s="115">
        <f t="shared" ref="K54:K64" si="2">ROUND(E54*J54,2)</f>
        <v>0</v>
      </c>
      <c r="L54" s="115">
        <v>12</v>
      </c>
      <c r="M54" s="115">
        <f t="shared" ref="M54:M64" si="3">G54*(1+L54/100)</f>
        <v>0</v>
      </c>
      <c r="N54" s="114">
        <v>4.2999999999999999E-4</v>
      </c>
      <c r="O54" s="114">
        <f t="shared" ref="O54:O64" si="4">ROUND(E54*N54,2)</f>
        <v>0</v>
      </c>
      <c r="P54" s="114">
        <v>0</v>
      </c>
      <c r="Q54" s="114">
        <f t="shared" ref="Q54:Q64" si="5">ROUND(E54*P54,2)</f>
        <v>0</v>
      </c>
      <c r="R54" s="115"/>
      <c r="S54" s="115" t="s">
        <v>114</v>
      </c>
      <c r="T54" s="115" t="s">
        <v>114</v>
      </c>
      <c r="U54" s="115">
        <v>3.82</v>
      </c>
      <c r="V54" s="115">
        <f t="shared" ref="V54:V64" si="6">ROUND(E54*U54,2)</f>
        <v>11.46</v>
      </c>
      <c r="W54" s="115"/>
      <c r="X54" s="115" t="s">
        <v>115</v>
      </c>
      <c r="Y54" s="115" t="s">
        <v>116</v>
      </c>
      <c r="Z54" s="109"/>
      <c r="AA54" s="109"/>
      <c r="AB54" s="109"/>
      <c r="AC54" s="109"/>
      <c r="AD54" s="109"/>
      <c r="AE54" s="109"/>
      <c r="AF54" s="109"/>
      <c r="AG54" s="109" t="s">
        <v>117</v>
      </c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</row>
    <row r="55" spans="1:60" ht="33.75" outlineLevel="1">
      <c r="A55" s="135">
        <v>15</v>
      </c>
      <c r="B55" s="136" t="s">
        <v>178</v>
      </c>
      <c r="C55" s="144" t="s">
        <v>179</v>
      </c>
      <c r="D55" s="137" t="s">
        <v>113</v>
      </c>
      <c r="E55" s="138">
        <v>2</v>
      </c>
      <c r="F55" s="139"/>
      <c r="G55" s="140">
        <f t="shared" si="0"/>
        <v>0</v>
      </c>
      <c r="H55" s="116"/>
      <c r="I55" s="115">
        <f t="shared" si="1"/>
        <v>0</v>
      </c>
      <c r="J55" s="116"/>
      <c r="K55" s="115">
        <f t="shared" si="2"/>
        <v>0</v>
      </c>
      <c r="L55" s="115">
        <v>12</v>
      </c>
      <c r="M55" s="115">
        <f t="shared" si="3"/>
        <v>0</v>
      </c>
      <c r="N55" s="114">
        <v>0.16600000000000001</v>
      </c>
      <c r="O55" s="114">
        <f t="shared" si="4"/>
        <v>0.33</v>
      </c>
      <c r="P55" s="114">
        <v>0</v>
      </c>
      <c r="Q55" s="114">
        <f t="shared" si="5"/>
        <v>0</v>
      </c>
      <c r="R55" s="115"/>
      <c r="S55" s="115" t="s">
        <v>180</v>
      </c>
      <c r="T55" s="115" t="s">
        <v>181</v>
      </c>
      <c r="U55" s="115">
        <v>0</v>
      </c>
      <c r="V55" s="115">
        <f t="shared" si="6"/>
        <v>0</v>
      </c>
      <c r="W55" s="115"/>
      <c r="X55" s="115" t="s">
        <v>182</v>
      </c>
      <c r="Y55" s="115" t="s">
        <v>116</v>
      </c>
      <c r="Z55" s="109"/>
      <c r="AA55" s="109"/>
      <c r="AB55" s="109"/>
      <c r="AC55" s="109"/>
      <c r="AD55" s="109"/>
      <c r="AE55" s="109"/>
      <c r="AF55" s="109"/>
      <c r="AG55" s="109" t="s">
        <v>183</v>
      </c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</row>
    <row r="56" spans="1:60" ht="33.75" outlineLevel="1">
      <c r="A56" s="135">
        <v>16</v>
      </c>
      <c r="B56" s="136" t="s">
        <v>178</v>
      </c>
      <c r="C56" s="144" t="s">
        <v>184</v>
      </c>
      <c r="D56" s="137" t="s">
        <v>113</v>
      </c>
      <c r="E56" s="138">
        <v>1</v>
      </c>
      <c r="F56" s="139"/>
      <c r="G56" s="140">
        <f t="shared" si="0"/>
        <v>0</v>
      </c>
      <c r="H56" s="116"/>
      <c r="I56" s="115">
        <f t="shared" si="1"/>
        <v>0</v>
      </c>
      <c r="J56" s="116"/>
      <c r="K56" s="115">
        <f t="shared" si="2"/>
        <v>0</v>
      </c>
      <c r="L56" s="115">
        <v>12</v>
      </c>
      <c r="M56" s="115">
        <f t="shared" si="3"/>
        <v>0</v>
      </c>
      <c r="N56" s="114">
        <v>0.16600000000000001</v>
      </c>
      <c r="O56" s="114">
        <f t="shared" si="4"/>
        <v>0.17</v>
      </c>
      <c r="P56" s="114">
        <v>0</v>
      </c>
      <c r="Q56" s="114">
        <f t="shared" si="5"/>
        <v>0</v>
      </c>
      <c r="R56" s="115"/>
      <c r="S56" s="115" t="s">
        <v>180</v>
      </c>
      <c r="T56" s="115" t="s">
        <v>181</v>
      </c>
      <c r="U56" s="115">
        <v>0</v>
      </c>
      <c r="V56" s="115">
        <f t="shared" si="6"/>
        <v>0</v>
      </c>
      <c r="W56" s="115"/>
      <c r="X56" s="115" t="s">
        <v>182</v>
      </c>
      <c r="Y56" s="115" t="s">
        <v>116</v>
      </c>
      <c r="Z56" s="109"/>
      <c r="AA56" s="109"/>
      <c r="AB56" s="109"/>
      <c r="AC56" s="109"/>
      <c r="AD56" s="109"/>
      <c r="AE56" s="109"/>
      <c r="AF56" s="109"/>
      <c r="AG56" s="109" t="s">
        <v>185</v>
      </c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</row>
    <row r="57" spans="1:60" ht="22.5" outlineLevel="1">
      <c r="A57" s="135">
        <v>17</v>
      </c>
      <c r="B57" s="136" t="s">
        <v>186</v>
      </c>
      <c r="C57" s="144" t="s">
        <v>187</v>
      </c>
      <c r="D57" s="137" t="s">
        <v>113</v>
      </c>
      <c r="E57" s="138">
        <v>6</v>
      </c>
      <c r="F57" s="139"/>
      <c r="G57" s="140">
        <f t="shared" si="0"/>
        <v>0</v>
      </c>
      <c r="H57" s="116"/>
      <c r="I57" s="115">
        <f t="shared" si="1"/>
        <v>0</v>
      </c>
      <c r="J57" s="116"/>
      <c r="K57" s="115">
        <f t="shared" si="2"/>
        <v>0</v>
      </c>
      <c r="L57" s="115">
        <v>12</v>
      </c>
      <c r="M57" s="115">
        <f t="shared" si="3"/>
        <v>0</v>
      </c>
      <c r="N57" s="114">
        <v>8.0999999999999996E-4</v>
      </c>
      <c r="O57" s="114">
        <f t="shared" si="4"/>
        <v>0</v>
      </c>
      <c r="P57" s="114">
        <v>0</v>
      </c>
      <c r="Q57" s="114">
        <f t="shared" si="5"/>
        <v>0</v>
      </c>
      <c r="R57" s="115"/>
      <c r="S57" s="115" t="s">
        <v>114</v>
      </c>
      <c r="T57" s="115" t="s">
        <v>114</v>
      </c>
      <c r="U57" s="115">
        <v>5.25</v>
      </c>
      <c r="V57" s="115">
        <f t="shared" si="6"/>
        <v>31.5</v>
      </c>
      <c r="W57" s="115"/>
      <c r="X57" s="115" t="s">
        <v>115</v>
      </c>
      <c r="Y57" s="115" t="s">
        <v>116</v>
      </c>
      <c r="Z57" s="109"/>
      <c r="AA57" s="109"/>
      <c r="AB57" s="109"/>
      <c r="AC57" s="109"/>
      <c r="AD57" s="109"/>
      <c r="AE57" s="109"/>
      <c r="AF57" s="109"/>
      <c r="AG57" s="109" t="s">
        <v>117</v>
      </c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</row>
    <row r="58" spans="1:60" ht="33.75" outlineLevel="1">
      <c r="A58" s="135">
        <v>18</v>
      </c>
      <c r="B58" s="136" t="s">
        <v>188</v>
      </c>
      <c r="C58" s="144" t="s">
        <v>189</v>
      </c>
      <c r="D58" s="137" t="s">
        <v>113</v>
      </c>
      <c r="E58" s="138">
        <v>5</v>
      </c>
      <c r="F58" s="139"/>
      <c r="G58" s="140">
        <f t="shared" si="0"/>
        <v>0</v>
      </c>
      <c r="H58" s="116"/>
      <c r="I58" s="115">
        <f t="shared" si="1"/>
        <v>0</v>
      </c>
      <c r="J58" s="116"/>
      <c r="K58" s="115">
        <f t="shared" si="2"/>
        <v>0</v>
      </c>
      <c r="L58" s="115">
        <v>12</v>
      </c>
      <c r="M58" s="115">
        <f t="shared" si="3"/>
        <v>0</v>
      </c>
      <c r="N58" s="114">
        <v>0.112</v>
      </c>
      <c r="O58" s="114">
        <f t="shared" si="4"/>
        <v>0.56000000000000005</v>
      </c>
      <c r="P58" s="114">
        <v>0</v>
      </c>
      <c r="Q58" s="114">
        <f t="shared" si="5"/>
        <v>0</v>
      </c>
      <c r="R58" s="115"/>
      <c r="S58" s="115" t="s">
        <v>180</v>
      </c>
      <c r="T58" s="115" t="s">
        <v>181</v>
      </c>
      <c r="U58" s="115">
        <v>0</v>
      </c>
      <c r="V58" s="115">
        <f t="shared" si="6"/>
        <v>0</v>
      </c>
      <c r="W58" s="115"/>
      <c r="X58" s="115" t="s">
        <v>182</v>
      </c>
      <c r="Y58" s="115" t="s">
        <v>116</v>
      </c>
      <c r="Z58" s="109"/>
      <c r="AA58" s="109"/>
      <c r="AB58" s="109"/>
      <c r="AC58" s="109"/>
      <c r="AD58" s="109"/>
      <c r="AE58" s="109"/>
      <c r="AF58" s="109"/>
      <c r="AG58" s="109" t="s">
        <v>183</v>
      </c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</row>
    <row r="59" spans="1:60" ht="33.75" outlineLevel="1">
      <c r="A59" s="135">
        <v>19</v>
      </c>
      <c r="B59" s="136" t="s">
        <v>190</v>
      </c>
      <c r="C59" s="144" t="s">
        <v>191</v>
      </c>
      <c r="D59" s="137" t="s">
        <v>113</v>
      </c>
      <c r="E59" s="138">
        <v>1</v>
      </c>
      <c r="F59" s="139"/>
      <c r="G59" s="140">
        <f t="shared" si="0"/>
        <v>0</v>
      </c>
      <c r="H59" s="116"/>
      <c r="I59" s="115">
        <f t="shared" si="1"/>
        <v>0</v>
      </c>
      <c r="J59" s="116"/>
      <c r="K59" s="115">
        <f t="shared" si="2"/>
        <v>0</v>
      </c>
      <c r="L59" s="115">
        <v>12</v>
      </c>
      <c r="M59" s="115">
        <f t="shared" si="3"/>
        <v>0</v>
      </c>
      <c r="N59" s="114">
        <v>0.128</v>
      </c>
      <c r="O59" s="114">
        <f t="shared" si="4"/>
        <v>0.13</v>
      </c>
      <c r="P59" s="114">
        <v>0</v>
      </c>
      <c r="Q59" s="114">
        <f t="shared" si="5"/>
        <v>0</v>
      </c>
      <c r="R59" s="115"/>
      <c r="S59" s="115" t="s">
        <v>180</v>
      </c>
      <c r="T59" s="115" t="s">
        <v>181</v>
      </c>
      <c r="U59" s="115">
        <v>0</v>
      </c>
      <c r="V59" s="115">
        <f t="shared" si="6"/>
        <v>0</v>
      </c>
      <c r="W59" s="115"/>
      <c r="X59" s="115" t="s">
        <v>182</v>
      </c>
      <c r="Y59" s="115" t="s">
        <v>116</v>
      </c>
      <c r="Z59" s="109"/>
      <c r="AA59" s="109"/>
      <c r="AB59" s="109"/>
      <c r="AC59" s="109"/>
      <c r="AD59" s="109"/>
      <c r="AE59" s="109"/>
      <c r="AF59" s="109"/>
      <c r="AG59" s="109" t="s">
        <v>183</v>
      </c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</row>
    <row r="60" spans="1:60" ht="22.5" outlineLevel="1">
      <c r="A60" s="135">
        <v>20</v>
      </c>
      <c r="B60" s="136" t="s">
        <v>192</v>
      </c>
      <c r="C60" s="144" t="s">
        <v>193</v>
      </c>
      <c r="D60" s="137" t="s">
        <v>113</v>
      </c>
      <c r="E60" s="138">
        <v>3</v>
      </c>
      <c r="F60" s="139"/>
      <c r="G60" s="140">
        <f t="shared" si="0"/>
        <v>0</v>
      </c>
      <c r="H60" s="116"/>
      <c r="I60" s="115">
        <f t="shared" si="1"/>
        <v>0</v>
      </c>
      <c r="J60" s="116"/>
      <c r="K60" s="115">
        <f t="shared" si="2"/>
        <v>0</v>
      </c>
      <c r="L60" s="115">
        <v>12</v>
      </c>
      <c r="M60" s="115">
        <f t="shared" si="3"/>
        <v>0</v>
      </c>
      <c r="N60" s="114">
        <v>1.0000000000000001E-5</v>
      </c>
      <c r="O60" s="114">
        <f t="shared" si="4"/>
        <v>0</v>
      </c>
      <c r="P60" s="114">
        <v>0</v>
      </c>
      <c r="Q60" s="114">
        <f t="shared" si="5"/>
        <v>0</v>
      </c>
      <c r="R60" s="115"/>
      <c r="S60" s="115" t="s">
        <v>180</v>
      </c>
      <c r="T60" s="115" t="s">
        <v>181</v>
      </c>
      <c r="U60" s="115">
        <v>0.45</v>
      </c>
      <c r="V60" s="115">
        <f t="shared" si="6"/>
        <v>1.35</v>
      </c>
      <c r="W60" s="115"/>
      <c r="X60" s="115" t="s">
        <v>115</v>
      </c>
      <c r="Y60" s="115" t="s">
        <v>116</v>
      </c>
      <c r="Z60" s="109"/>
      <c r="AA60" s="109"/>
      <c r="AB60" s="109"/>
      <c r="AC60" s="109"/>
      <c r="AD60" s="109"/>
      <c r="AE60" s="109"/>
      <c r="AF60" s="109"/>
      <c r="AG60" s="109" t="s">
        <v>117</v>
      </c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</row>
    <row r="61" spans="1:60" ht="22.5" outlineLevel="1">
      <c r="A61" s="135">
        <v>21</v>
      </c>
      <c r="B61" s="136" t="s">
        <v>194</v>
      </c>
      <c r="C61" s="144" t="s">
        <v>195</v>
      </c>
      <c r="D61" s="137" t="s">
        <v>113</v>
      </c>
      <c r="E61" s="138">
        <v>3</v>
      </c>
      <c r="F61" s="139"/>
      <c r="G61" s="140">
        <f t="shared" si="0"/>
        <v>0</v>
      </c>
      <c r="H61" s="116"/>
      <c r="I61" s="115">
        <f t="shared" si="1"/>
        <v>0</v>
      </c>
      <c r="J61" s="116"/>
      <c r="K61" s="115">
        <f t="shared" si="2"/>
        <v>0</v>
      </c>
      <c r="L61" s="115">
        <v>12</v>
      </c>
      <c r="M61" s="115">
        <f t="shared" si="3"/>
        <v>0</v>
      </c>
      <c r="N61" s="114">
        <v>5.5799999999999999E-3</v>
      </c>
      <c r="O61" s="114">
        <f t="shared" si="4"/>
        <v>0.02</v>
      </c>
      <c r="P61" s="114">
        <v>0</v>
      </c>
      <c r="Q61" s="114">
        <f t="shared" si="5"/>
        <v>0</v>
      </c>
      <c r="R61" s="115"/>
      <c r="S61" s="115" t="s">
        <v>180</v>
      </c>
      <c r="T61" s="115" t="s">
        <v>181</v>
      </c>
      <c r="U61" s="115">
        <v>0</v>
      </c>
      <c r="V61" s="115">
        <f t="shared" si="6"/>
        <v>0</v>
      </c>
      <c r="W61" s="115"/>
      <c r="X61" s="115" t="s">
        <v>182</v>
      </c>
      <c r="Y61" s="115" t="s">
        <v>116</v>
      </c>
      <c r="Z61" s="109"/>
      <c r="AA61" s="109"/>
      <c r="AB61" s="109"/>
      <c r="AC61" s="109"/>
      <c r="AD61" s="109"/>
      <c r="AE61" s="109"/>
      <c r="AF61" s="109"/>
      <c r="AG61" s="109" t="s">
        <v>183</v>
      </c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</row>
    <row r="62" spans="1:60" ht="22.5" outlineLevel="1">
      <c r="A62" s="135">
        <v>22</v>
      </c>
      <c r="B62" s="136" t="s">
        <v>196</v>
      </c>
      <c r="C62" s="144" t="s">
        <v>197</v>
      </c>
      <c r="D62" s="137" t="s">
        <v>113</v>
      </c>
      <c r="E62" s="138">
        <v>6</v>
      </c>
      <c r="F62" s="139"/>
      <c r="G62" s="140">
        <f t="shared" si="0"/>
        <v>0</v>
      </c>
      <c r="H62" s="116"/>
      <c r="I62" s="115">
        <f t="shared" si="1"/>
        <v>0</v>
      </c>
      <c r="J62" s="116"/>
      <c r="K62" s="115">
        <f t="shared" si="2"/>
        <v>0</v>
      </c>
      <c r="L62" s="115">
        <v>12</v>
      </c>
      <c r="M62" s="115">
        <f t="shared" si="3"/>
        <v>0</v>
      </c>
      <c r="N62" s="114">
        <v>1.0000000000000001E-5</v>
      </c>
      <c r="O62" s="114">
        <f t="shared" si="4"/>
        <v>0</v>
      </c>
      <c r="P62" s="114">
        <v>0</v>
      </c>
      <c r="Q62" s="114">
        <f t="shared" si="5"/>
        <v>0</v>
      </c>
      <c r="R62" s="115"/>
      <c r="S62" s="115" t="s">
        <v>180</v>
      </c>
      <c r="T62" s="115" t="s">
        <v>181</v>
      </c>
      <c r="U62" s="115">
        <v>0.45</v>
      </c>
      <c r="V62" s="115">
        <f t="shared" si="6"/>
        <v>2.7</v>
      </c>
      <c r="W62" s="115"/>
      <c r="X62" s="115" t="s">
        <v>115</v>
      </c>
      <c r="Y62" s="115" t="s">
        <v>116</v>
      </c>
      <c r="Z62" s="109"/>
      <c r="AA62" s="109"/>
      <c r="AB62" s="109"/>
      <c r="AC62" s="109"/>
      <c r="AD62" s="109"/>
      <c r="AE62" s="109"/>
      <c r="AF62" s="109"/>
      <c r="AG62" s="109" t="s">
        <v>117</v>
      </c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</row>
    <row r="63" spans="1:60" ht="33.75" outlineLevel="1">
      <c r="A63" s="135">
        <v>23</v>
      </c>
      <c r="B63" s="136" t="s">
        <v>198</v>
      </c>
      <c r="C63" s="144" t="s">
        <v>199</v>
      </c>
      <c r="D63" s="137" t="s">
        <v>113</v>
      </c>
      <c r="E63" s="138">
        <v>6</v>
      </c>
      <c r="F63" s="139"/>
      <c r="G63" s="140">
        <f t="shared" si="0"/>
        <v>0</v>
      </c>
      <c r="H63" s="116"/>
      <c r="I63" s="115">
        <f t="shared" si="1"/>
        <v>0</v>
      </c>
      <c r="J63" s="116"/>
      <c r="K63" s="115">
        <f t="shared" si="2"/>
        <v>0</v>
      </c>
      <c r="L63" s="115">
        <v>12</v>
      </c>
      <c r="M63" s="115">
        <f t="shared" si="3"/>
        <v>0</v>
      </c>
      <c r="N63" s="114">
        <v>5.5799999999999999E-3</v>
      </c>
      <c r="O63" s="114">
        <f t="shared" si="4"/>
        <v>0.03</v>
      </c>
      <c r="P63" s="114">
        <v>0</v>
      </c>
      <c r="Q63" s="114">
        <f t="shared" si="5"/>
        <v>0</v>
      </c>
      <c r="R63" s="115"/>
      <c r="S63" s="115" t="s">
        <v>180</v>
      </c>
      <c r="T63" s="115" t="s">
        <v>181</v>
      </c>
      <c r="U63" s="115">
        <v>0</v>
      </c>
      <c r="V63" s="115">
        <f t="shared" si="6"/>
        <v>0</v>
      </c>
      <c r="W63" s="115"/>
      <c r="X63" s="115" t="s">
        <v>182</v>
      </c>
      <c r="Y63" s="115" t="s">
        <v>116</v>
      </c>
      <c r="Z63" s="109"/>
      <c r="AA63" s="109"/>
      <c r="AB63" s="109"/>
      <c r="AC63" s="109"/>
      <c r="AD63" s="109"/>
      <c r="AE63" s="109"/>
      <c r="AF63" s="109"/>
      <c r="AG63" s="109" t="s">
        <v>183</v>
      </c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</row>
    <row r="64" spans="1:60" outlineLevel="1">
      <c r="A64" s="135">
        <v>24</v>
      </c>
      <c r="B64" s="136" t="s">
        <v>200</v>
      </c>
      <c r="C64" s="144" t="s">
        <v>201</v>
      </c>
      <c r="D64" s="137" t="s">
        <v>167</v>
      </c>
      <c r="E64" s="138">
        <v>1.2424599999999999</v>
      </c>
      <c r="F64" s="139"/>
      <c r="G64" s="140">
        <f t="shared" si="0"/>
        <v>0</v>
      </c>
      <c r="H64" s="116"/>
      <c r="I64" s="115">
        <f t="shared" si="1"/>
        <v>0</v>
      </c>
      <c r="J64" s="116"/>
      <c r="K64" s="115">
        <f t="shared" si="2"/>
        <v>0</v>
      </c>
      <c r="L64" s="115">
        <v>12</v>
      </c>
      <c r="M64" s="115">
        <f t="shared" si="3"/>
        <v>0</v>
      </c>
      <c r="N64" s="114">
        <v>0</v>
      </c>
      <c r="O64" s="114">
        <f t="shared" si="4"/>
        <v>0</v>
      </c>
      <c r="P64" s="114">
        <v>0</v>
      </c>
      <c r="Q64" s="114">
        <f t="shared" si="5"/>
        <v>0</v>
      </c>
      <c r="R64" s="115"/>
      <c r="S64" s="115" t="s">
        <v>114</v>
      </c>
      <c r="T64" s="115" t="s">
        <v>114</v>
      </c>
      <c r="U64" s="115">
        <v>3.0059999999999998</v>
      </c>
      <c r="V64" s="115">
        <f t="shared" si="6"/>
        <v>3.73</v>
      </c>
      <c r="W64" s="115"/>
      <c r="X64" s="115" t="s">
        <v>168</v>
      </c>
      <c r="Y64" s="115" t="s">
        <v>116</v>
      </c>
      <c r="Z64" s="109"/>
      <c r="AA64" s="109"/>
      <c r="AB64" s="109"/>
      <c r="AC64" s="109"/>
      <c r="AD64" s="109"/>
      <c r="AE64" s="109"/>
      <c r="AF64" s="109"/>
      <c r="AG64" s="109" t="s">
        <v>169</v>
      </c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</row>
    <row r="65" spans="1:60">
      <c r="A65" s="123" t="s">
        <v>109</v>
      </c>
      <c r="B65" s="124" t="s">
        <v>70</v>
      </c>
      <c r="C65" s="141" t="s">
        <v>71</v>
      </c>
      <c r="D65" s="125"/>
      <c r="E65" s="126"/>
      <c r="F65" s="127"/>
      <c r="G65" s="128">
        <f>SUMIF(AG66:AG71,"&lt;&gt;NOR",G66:G71)</f>
        <v>0</v>
      </c>
      <c r="H65" s="122"/>
      <c r="I65" s="122">
        <f>SUM(I66:I71)</f>
        <v>0</v>
      </c>
      <c r="J65" s="122"/>
      <c r="K65" s="122">
        <f>SUM(K66:K71)</f>
        <v>0</v>
      </c>
      <c r="L65" s="122"/>
      <c r="M65" s="122">
        <f>SUM(M66:M71)</f>
        <v>0</v>
      </c>
      <c r="N65" s="121"/>
      <c r="O65" s="121">
        <f>SUM(O66:O71)</f>
        <v>0</v>
      </c>
      <c r="P65" s="121"/>
      <c r="Q65" s="121">
        <f>SUM(Q66:Q71)</f>
        <v>0.1</v>
      </c>
      <c r="R65" s="122"/>
      <c r="S65" s="122"/>
      <c r="T65" s="122"/>
      <c r="U65" s="122"/>
      <c r="V65" s="122">
        <f>SUM(V66:V71)</f>
        <v>2.0499999999999998</v>
      </c>
      <c r="W65" s="122"/>
      <c r="X65" s="122"/>
      <c r="Y65" s="122"/>
      <c r="AG65" t="s">
        <v>110</v>
      </c>
    </row>
    <row r="66" spans="1:60" ht="12.75" customHeight="1" outlineLevel="1">
      <c r="A66" s="129">
        <v>25</v>
      </c>
      <c r="B66" s="130" t="s">
        <v>202</v>
      </c>
      <c r="C66" s="142" t="s">
        <v>203</v>
      </c>
      <c r="D66" s="131" t="s">
        <v>144</v>
      </c>
      <c r="E66" s="132">
        <v>10.26756</v>
      </c>
      <c r="F66" s="133"/>
      <c r="G66" s="134">
        <f>ROUND(E66*F66,2)</f>
        <v>0</v>
      </c>
      <c r="H66" s="116"/>
      <c r="I66" s="115">
        <f>ROUND(E66*H66,2)</f>
        <v>0</v>
      </c>
      <c r="J66" s="116"/>
      <c r="K66" s="115">
        <f>ROUND(E66*J66,2)</f>
        <v>0</v>
      </c>
      <c r="L66" s="115">
        <v>12</v>
      </c>
      <c r="M66" s="115">
        <f>G66*(1+L66/100)</f>
        <v>0</v>
      </c>
      <c r="N66" s="114">
        <v>0</v>
      </c>
      <c r="O66" s="114">
        <f>ROUND(E66*N66,2)</f>
        <v>0</v>
      </c>
      <c r="P66" s="114">
        <v>0.01</v>
      </c>
      <c r="Q66" s="114">
        <f>ROUND(E66*P66,2)</f>
        <v>0.1</v>
      </c>
      <c r="R66" s="115"/>
      <c r="S66" s="115" t="s">
        <v>114</v>
      </c>
      <c r="T66" s="115" t="s">
        <v>114</v>
      </c>
      <c r="U66" s="115">
        <v>0.2</v>
      </c>
      <c r="V66" s="115">
        <f>ROUND(E66*U66,2)</f>
        <v>2.0499999999999998</v>
      </c>
      <c r="W66" s="115"/>
      <c r="X66" s="115" t="s">
        <v>115</v>
      </c>
      <c r="Y66" s="115" t="s">
        <v>116</v>
      </c>
      <c r="Z66" s="109"/>
      <c r="AA66" s="109"/>
      <c r="AB66" s="109"/>
      <c r="AC66" s="109"/>
      <c r="AD66" s="109"/>
      <c r="AE66" s="109"/>
      <c r="AF66" s="109"/>
      <c r="AG66" s="109" t="s">
        <v>117</v>
      </c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</row>
    <row r="67" spans="1:60" outlineLevel="2">
      <c r="A67" s="112"/>
      <c r="B67" s="113"/>
      <c r="C67" s="143" t="s">
        <v>155</v>
      </c>
      <c r="D67" s="117"/>
      <c r="E67" s="118">
        <v>3.1511999999999998</v>
      </c>
      <c r="F67" s="115"/>
      <c r="G67" s="115"/>
      <c r="H67" s="115"/>
      <c r="I67" s="115"/>
      <c r="J67" s="115"/>
      <c r="K67" s="115"/>
      <c r="L67" s="115"/>
      <c r="M67" s="115"/>
      <c r="N67" s="114"/>
      <c r="O67" s="114"/>
      <c r="P67" s="114"/>
      <c r="Q67" s="114"/>
      <c r="R67" s="115"/>
      <c r="S67" s="115"/>
      <c r="T67" s="115"/>
      <c r="U67" s="115"/>
      <c r="V67" s="115"/>
      <c r="W67" s="115"/>
      <c r="X67" s="115"/>
      <c r="Y67" s="115"/>
      <c r="Z67" s="109"/>
      <c r="AA67" s="109"/>
      <c r="AB67" s="109"/>
      <c r="AC67" s="109"/>
      <c r="AD67" s="109"/>
      <c r="AE67" s="109"/>
      <c r="AF67" s="109"/>
      <c r="AG67" s="109" t="s">
        <v>119</v>
      </c>
      <c r="AH67" s="109">
        <v>0</v>
      </c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</row>
    <row r="68" spans="1:60" outlineLevel="3">
      <c r="A68" s="112"/>
      <c r="B68" s="113"/>
      <c r="C68" s="143" t="s">
        <v>157</v>
      </c>
      <c r="D68" s="117"/>
      <c r="E68" s="118">
        <v>2.9434999999999998</v>
      </c>
      <c r="F68" s="115"/>
      <c r="G68" s="115"/>
      <c r="H68" s="115"/>
      <c r="I68" s="115"/>
      <c r="J68" s="115"/>
      <c r="K68" s="115"/>
      <c r="L68" s="115"/>
      <c r="M68" s="115"/>
      <c r="N68" s="114"/>
      <c r="O68" s="114"/>
      <c r="P68" s="114"/>
      <c r="Q68" s="114"/>
      <c r="R68" s="115"/>
      <c r="S68" s="115"/>
      <c r="T68" s="115"/>
      <c r="U68" s="115"/>
      <c r="V68" s="115"/>
      <c r="W68" s="115"/>
      <c r="X68" s="115"/>
      <c r="Y68" s="115"/>
      <c r="Z68" s="109"/>
      <c r="AA68" s="109"/>
      <c r="AB68" s="109"/>
      <c r="AC68" s="109"/>
      <c r="AD68" s="109"/>
      <c r="AE68" s="109"/>
      <c r="AF68" s="109"/>
      <c r="AG68" s="109" t="s">
        <v>119</v>
      </c>
      <c r="AH68" s="109">
        <v>0</v>
      </c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</row>
    <row r="69" spans="1:60" outlineLevel="3">
      <c r="A69" s="112"/>
      <c r="B69" s="113"/>
      <c r="C69" s="143" t="s">
        <v>159</v>
      </c>
      <c r="D69" s="117"/>
      <c r="E69" s="118">
        <v>3.2656000000000001</v>
      </c>
      <c r="F69" s="115"/>
      <c r="G69" s="115"/>
      <c r="H69" s="115"/>
      <c r="I69" s="115"/>
      <c r="J69" s="115"/>
      <c r="K69" s="115"/>
      <c r="L69" s="115"/>
      <c r="M69" s="115"/>
      <c r="N69" s="114"/>
      <c r="O69" s="114"/>
      <c r="P69" s="114"/>
      <c r="Q69" s="114"/>
      <c r="R69" s="115"/>
      <c r="S69" s="115"/>
      <c r="T69" s="115"/>
      <c r="U69" s="115"/>
      <c r="V69" s="115"/>
      <c r="W69" s="115"/>
      <c r="X69" s="115"/>
      <c r="Y69" s="115"/>
      <c r="Z69" s="109"/>
      <c r="AA69" s="109"/>
      <c r="AB69" s="109"/>
      <c r="AC69" s="109"/>
      <c r="AD69" s="109"/>
      <c r="AE69" s="109"/>
      <c r="AF69" s="109"/>
      <c r="AG69" s="109" t="s">
        <v>119</v>
      </c>
      <c r="AH69" s="109">
        <v>0</v>
      </c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</row>
    <row r="70" spans="1:60" outlineLevel="3">
      <c r="A70" s="112"/>
      <c r="B70" s="113"/>
      <c r="C70" s="143" t="s">
        <v>160</v>
      </c>
      <c r="D70" s="117"/>
      <c r="E70" s="118">
        <v>3.4741499999999998</v>
      </c>
      <c r="F70" s="115"/>
      <c r="G70" s="115"/>
      <c r="H70" s="115"/>
      <c r="I70" s="115"/>
      <c r="J70" s="115"/>
      <c r="K70" s="115"/>
      <c r="L70" s="115"/>
      <c r="M70" s="115"/>
      <c r="N70" s="114"/>
      <c r="O70" s="114"/>
      <c r="P70" s="114"/>
      <c r="Q70" s="114"/>
      <c r="R70" s="115"/>
      <c r="S70" s="115"/>
      <c r="T70" s="115"/>
      <c r="U70" s="115"/>
      <c r="V70" s="115"/>
      <c r="W70" s="115"/>
      <c r="X70" s="115"/>
      <c r="Y70" s="115"/>
      <c r="Z70" s="109"/>
      <c r="AA70" s="109"/>
      <c r="AB70" s="109"/>
      <c r="AC70" s="109"/>
      <c r="AD70" s="109"/>
      <c r="AE70" s="109"/>
      <c r="AF70" s="109"/>
      <c r="AG70" s="109" t="s">
        <v>119</v>
      </c>
      <c r="AH70" s="109">
        <v>0</v>
      </c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</row>
    <row r="71" spans="1:60" outlineLevel="3">
      <c r="A71" s="112"/>
      <c r="B71" s="113"/>
      <c r="C71" s="145" t="s">
        <v>204</v>
      </c>
      <c r="D71" s="119"/>
      <c r="E71" s="120">
        <v>-2.5668899999999999</v>
      </c>
      <c r="F71" s="115"/>
      <c r="G71" s="115"/>
      <c r="H71" s="115"/>
      <c r="I71" s="115"/>
      <c r="J71" s="115"/>
      <c r="K71" s="115"/>
      <c r="L71" s="115"/>
      <c r="M71" s="115"/>
      <c r="N71" s="114"/>
      <c r="O71" s="114"/>
      <c r="P71" s="114"/>
      <c r="Q71" s="114"/>
      <c r="R71" s="115"/>
      <c r="S71" s="115"/>
      <c r="T71" s="115"/>
      <c r="U71" s="115"/>
      <c r="V71" s="115"/>
      <c r="W71" s="115"/>
      <c r="X71" s="115"/>
      <c r="Y71" s="115"/>
      <c r="Z71" s="109"/>
      <c r="AA71" s="109"/>
      <c r="AB71" s="109"/>
      <c r="AC71" s="109"/>
      <c r="AD71" s="109"/>
      <c r="AE71" s="109"/>
      <c r="AF71" s="109"/>
      <c r="AG71" s="109" t="s">
        <v>119</v>
      </c>
      <c r="AH71" s="109">
        <v>4</v>
      </c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</row>
    <row r="72" spans="1:60">
      <c r="A72" s="123" t="s">
        <v>109</v>
      </c>
      <c r="B72" s="124" t="s">
        <v>72</v>
      </c>
      <c r="C72" s="141" t="s">
        <v>73</v>
      </c>
      <c r="D72" s="125"/>
      <c r="E72" s="126"/>
      <c r="F72" s="127"/>
      <c r="G72" s="128">
        <f>SUMIF(AG73:AG81,"&lt;&gt;NOR",G73:G81)</f>
        <v>0</v>
      </c>
      <c r="H72" s="122"/>
      <c r="I72" s="122">
        <f>SUM(I73:I81)</f>
        <v>0</v>
      </c>
      <c r="J72" s="122"/>
      <c r="K72" s="122">
        <f>SUM(K73:K81)</f>
        <v>0</v>
      </c>
      <c r="L72" s="122"/>
      <c r="M72" s="122">
        <f>SUM(M73:M81)</f>
        <v>0</v>
      </c>
      <c r="N72" s="121"/>
      <c r="O72" s="121">
        <f>SUM(O73:O81)</f>
        <v>0.02</v>
      </c>
      <c r="P72" s="121"/>
      <c r="Q72" s="121">
        <f>SUM(Q73:Q81)</f>
        <v>0</v>
      </c>
      <c r="R72" s="122"/>
      <c r="S72" s="122"/>
      <c r="T72" s="122"/>
      <c r="U72" s="122"/>
      <c r="V72" s="122">
        <f>SUM(V73:V81)</f>
        <v>11.93</v>
      </c>
      <c r="W72" s="122"/>
      <c r="X72" s="122"/>
      <c r="Y72" s="122"/>
      <c r="AG72" t="s">
        <v>110</v>
      </c>
    </row>
    <row r="73" spans="1:60" outlineLevel="1">
      <c r="A73" s="129">
        <v>26</v>
      </c>
      <c r="B73" s="130" t="s">
        <v>205</v>
      </c>
      <c r="C73" s="142" t="s">
        <v>206</v>
      </c>
      <c r="D73" s="131" t="s">
        <v>140</v>
      </c>
      <c r="E73" s="132">
        <v>45</v>
      </c>
      <c r="F73" s="133"/>
      <c r="G73" s="134">
        <f>ROUND(E73*F73,2)</f>
        <v>0</v>
      </c>
      <c r="H73" s="116"/>
      <c r="I73" s="115">
        <f>ROUND(E73*H73,2)</f>
        <v>0</v>
      </c>
      <c r="J73" s="116"/>
      <c r="K73" s="115">
        <f>ROUND(E73*J73,2)</f>
        <v>0</v>
      </c>
      <c r="L73" s="115">
        <v>12</v>
      </c>
      <c r="M73" s="115">
        <f>G73*(1+L73/100)</f>
        <v>0</v>
      </c>
      <c r="N73" s="114">
        <v>0</v>
      </c>
      <c r="O73" s="114">
        <f>ROUND(E73*N73,2)</f>
        <v>0</v>
      </c>
      <c r="P73" s="114">
        <v>0</v>
      </c>
      <c r="Q73" s="114">
        <f>ROUND(E73*P73,2)</f>
        <v>0</v>
      </c>
      <c r="R73" s="115"/>
      <c r="S73" s="115" t="s">
        <v>114</v>
      </c>
      <c r="T73" s="115" t="s">
        <v>114</v>
      </c>
      <c r="U73" s="115">
        <v>0.17</v>
      </c>
      <c r="V73" s="115">
        <f>ROUND(E73*U73,2)</f>
        <v>7.65</v>
      </c>
      <c r="W73" s="115"/>
      <c r="X73" s="115" t="s">
        <v>115</v>
      </c>
      <c r="Y73" s="115" t="s">
        <v>116</v>
      </c>
      <c r="Z73" s="109"/>
      <c r="AA73" s="109"/>
      <c r="AB73" s="109"/>
      <c r="AC73" s="109"/>
      <c r="AD73" s="109"/>
      <c r="AE73" s="109"/>
      <c r="AF73" s="109"/>
      <c r="AG73" s="109" t="s">
        <v>117</v>
      </c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</row>
    <row r="74" spans="1:60" outlineLevel="2">
      <c r="A74" s="112"/>
      <c r="B74" s="113"/>
      <c r="C74" s="143" t="s">
        <v>207</v>
      </c>
      <c r="D74" s="117"/>
      <c r="E74" s="118">
        <v>45</v>
      </c>
      <c r="F74" s="115"/>
      <c r="G74" s="115"/>
      <c r="H74" s="115"/>
      <c r="I74" s="115"/>
      <c r="J74" s="115"/>
      <c r="K74" s="115"/>
      <c r="L74" s="115"/>
      <c r="M74" s="115"/>
      <c r="N74" s="114"/>
      <c r="O74" s="114"/>
      <c r="P74" s="114"/>
      <c r="Q74" s="114"/>
      <c r="R74" s="115"/>
      <c r="S74" s="115"/>
      <c r="T74" s="115"/>
      <c r="U74" s="115"/>
      <c r="V74" s="115"/>
      <c r="W74" s="115"/>
      <c r="X74" s="115"/>
      <c r="Y74" s="115"/>
      <c r="Z74" s="109"/>
      <c r="AA74" s="109"/>
      <c r="AB74" s="109"/>
      <c r="AC74" s="109"/>
      <c r="AD74" s="109"/>
      <c r="AE74" s="109"/>
      <c r="AF74" s="109"/>
      <c r="AG74" s="109" t="s">
        <v>119</v>
      </c>
      <c r="AH74" s="109">
        <v>0</v>
      </c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</row>
    <row r="75" spans="1:60" outlineLevel="1">
      <c r="A75" s="129">
        <v>27</v>
      </c>
      <c r="B75" s="130" t="s">
        <v>208</v>
      </c>
      <c r="C75" s="142" t="s">
        <v>209</v>
      </c>
      <c r="D75" s="131" t="s">
        <v>140</v>
      </c>
      <c r="E75" s="132">
        <v>54</v>
      </c>
      <c r="F75" s="133"/>
      <c r="G75" s="134">
        <f>ROUND(E75*F75,2)</f>
        <v>0</v>
      </c>
      <c r="H75" s="116"/>
      <c r="I75" s="115">
        <f>ROUND(E75*H75,2)</f>
        <v>0</v>
      </c>
      <c r="J75" s="116"/>
      <c r="K75" s="115">
        <f>ROUND(E75*J75,2)</f>
        <v>0</v>
      </c>
      <c r="L75" s="115">
        <v>12</v>
      </c>
      <c r="M75" s="115">
        <f>G75*(1+L75/100)</f>
        <v>0</v>
      </c>
      <c r="N75" s="114">
        <v>1.4999999999999999E-4</v>
      </c>
      <c r="O75" s="114">
        <f>ROUND(E75*N75,2)</f>
        <v>0.01</v>
      </c>
      <c r="P75" s="114">
        <v>0</v>
      </c>
      <c r="Q75" s="114">
        <f>ROUND(E75*P75,2)</f>
        <v>0</v>
      </c>
      <c r="R75" s="115" t="s">
        <v>210</v>
      </c>
      <c r="S75" s="115" t="s">
        <v>114</v>
      </c>
      <c r="T75" s="115" t="s">
        <v>114</v>
      </c>
      <c r="U75" s="115">
        <v>0</v>
      </c>
      <c r="V75" s="115">
        <f>ROUND(E75*U75,2)</f>
        <v>0</v>
      </c>
      <c r="W75" s="115"/>
      <c r="X75" s="115" t="s">
        <v>182</v>
      </c>
      <c r="Y75" s="115" t="s">
        <v>116</v>
      </c>
      <c r="Z75" s="109"/>
      <c r="AA75" s="109"/>
      <c r="AB75" s="109"/>
      <c r="AC75" s="109"/>
      <c r="AD75" s="109"/>
      <c r="AE75" s="109"/>
      <c r="AF75" s="109"/>
      <c r="AG75" s="109" t="s">
        <v>183</v>
      </c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</row>
    <row r="76" spans="1:60" outlineLevel="2">
      <c r="A76" s="112"/>
      <c r="B76" s="113"/>
      <c r="C76" s="143" t="s">
        <v>211</v>
      </c>
      <c r="D76" s="117"/>
      <c r="E76" s="118">
        <v>54</v>
      </c>
      <c r="F76" s="115"/>
      <c r="G76" s="115"/>
      <c r="H76" s="115"/>
      <c r="I76" s="115"/>
      <c r="J76" s="115"/>
      <c r="K76" s="115"/>
      <c r="L76" s="115"/>
      <c r="M76" s="115"/>
      <c r="N76" s="114"/>
      <c r="O76" s="114"/>
      <c r="P76" s="114"/>
      <c r="Q76" s="114"/>
      <c r="R76" s="115"/>
      <c r="S76" s="115"/>
      <c r="T76" s="115"/>
      <c r="U76" s="115"/>
      <c r="V76" s="115"/>
      <c r="W76" s="115"/>
      <c r="X76" s="115"/>
      <c r="Y76" s="115"/>
      <c r="Z76" s="109"/>
      <c r="AA76" s="109"/>
      <c r="AB76" s="109"/>
      <c r="AC76" s="109"/>
      <c r="AD76" s="109"/>
      <c r="AE76" s="109"/>
      <c r="AF76" s="109"/>
      <c r="AG76" s="109" t="s">
        <v>119</v>
      </c>
      <c r="AH76" s="109">
        <v>0</v>
      </c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</row>
    <row r="77" spans="1:60" outlineLevel="1">
      <c r="A77" s="129">
        <v>28</v>
      </c>
      <c r="B77" s="130" t="s">
        <v>212</v>
      </c>
      <c r="C77" s="142" t="s">
        <v>213</v>
      </c>
      <c r="D77" s="131" t="s">
        <v>140</v>
      </c>
      <c r="E77" s="132">
        <v>45</v>
      </c>
      <c r="F77" s="133"/>
      <c r="G77" s="134">
        <f>ROUND(E77*F77,2)</f>
        <v>0</v>
      </c>
      <c r="H77" s="116"/>
      <c r="I77" s="115">
        <f>ROUND(E77*H77,2)</f>
        <v>0</v>
      </c>
      <c r="J77" s="116"/>
      <c r="K77" s="115">
        <f>ROUND(E77*J77,2)</f>
        <v>0</v>
      </c>
      <c r="L77" s="115">
        <v>12</v>
      </c>
      <c r="M77" s="115">
        <f>G77*(1+L77/100)</f>
        <v>0</v>
      </c>
      <c r="N77" s="114">
        <v>0</v>
      </c>
      <c r="O77" s="114">
        <f>ROUND(E77*N77,2)</f>
        <v>0</v>
      </c>
      <c r="P77" s="114">
        <v>0</v>
      </c>
      <c r="Q77" s="114">
        <f>ROUND(E77*P77,2)</f>
        <v>0</v>
      </c>
      <c r="R77" s="115"/>
      <c r="S77" s="115" t="s">
        <v>114</v>
      </c>
      <c r="T77" s="115" t="s">
        <v>114</v>
      </c>
      <c r="U77" s="115">
        <v>9.5000000000000001E-2</v>
      </c>
      <c r="V77" s="115">
        <f>ROUND(E77*U77,2)</f>
        <v>4.28</v>
      </c>
      <c r="W77" s="115"/>
      <c r="X77" s="115" t="s">
        <v>115</v>
      </c>
      <c r="Y77" s="115" t="s">
        <v>116</v>
      </c>
      <c r="Z77" s="109"/>
      <c r="AA77" s="109"/>
      <c r="AB77" s="109"/>
      <c r="AC77" s="109"/>
      <c r="AD77" s="109"/>
      <c r="AE77" s="109"/>
      <c r="AF77" s="109"/>
      <c r="AG77" s="109" t="s">
        <v>117</v>
      </c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</row>
    <row r="78" spans="1:60" outlineLevel="2">
      <c r="A78" s="112"/>
      <c r="B78" s="113"/>
      <c r="C78" s="143" t="s">
        <v>207</v>
      </c>
      <c r="D78" s="117"/>
      <c r="E78" s="118">
        <v>45</v>
      </c>
      <c r="F78" s="115"/>
      <c r="G78" s="115"/>
      <c r="H78" s="115"/>
      <c r="I78" s="115"/>
      <c r="J78" s="115"/>
      <c r="K78" s="115"/>
      <c r="L78" s="115"/>
      <c r="M78" s="115"/>
      <c r="N78" s="114"/>
      <c r="O78" s="114"/>
      <c r="P78" s="114"/>
      <c r="Q78" s="114"/>
      <c r="R78" s="115"/>
      <c r="S78" s="115"/>
      <c r="T78" s="115"/>
      <c r="U78" s="115"/>
      <c r="V78" s="115"/>
      <c r="W78" s="115"/>
      <c r="X78" s="115"/>
      <c r="Y78" s="115"/>
      <c r="Z78" s="109"/>
      <c r="AA78" s="109"/>
      <c r="AB78" s="109"/>
      <c r="AC78" s="109"/>
      <c r="AD78" s="109"/>
      <c r="AE78" s="109"/>
      <c r="AF78" s="109"/>
      <c r="AG78" s="109" t="s">
        <v>119</v>
      </c>
      <c r="AH78" s="109">
        <v>0</v>
      </c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</row>
    <row r="79" spans="1:60" outlineLevel="1">
      <c r="A79" s="129">
        <v>29</v>
      </c>
      <c r="B79" s="130" t="s">
        <v>214</v>
      </c>
      <c r="C79" s="142" t="s">
        <v>215</v>
      </c>
      <c r="D79" s="131" t="s">
        <v>140</v>
      </c>
      <c r="E79" s="132">
        <v>54</v>
      </c>
      <c r="F79" s="133"/>
      <c r="G79" s="134">
        <f>ROUND(E79*F79,2)</f>
        <v>0</v>
      </c>
      <c r="H79" s="116"/>
      <c r="I79" s="115">
        <f>ROUND(E79*H79,2)</f>
        <v>0</v>
      </c>
      <c r="J79" s="116"/>
      <c r="K79" s="115">
        <f>ROUND(E79*J79,2)</f>
        <v>0</v>
      </c>
      <c r="L79" s="115">
        <v>12</v>
      </c>
      <c r="M79" s="115">
        <f>G79*(1+L79/100)</f>
        <v>0</v>
      </c>
      <c r="N79" s="114">
        <v>1.9000000000000001E-4</v>
      </c>
      <c r="O79" s="114">
        <f>ROUND(E79*N79,2)</f>
        <v>0.01</v>
      </c>
      <c r="P79" s="114">
        <v>0</v>
      </c>
      <c r="Q79" s="114">
        <f>ROUND(E79*P79,2)</f>
        <v>0</v>
      </c>
      <c r="R79" s="115" t="s">
        <v>210</v>
      </c>
      <c r="S79" s="115" t="s">
        <v>114</v>
      </c>
      <c r="T79" s="115" t="s">
        <v>114</v>
      </c>
      <c r="U79" s="115">
        <v>0</v>
      </c>
      <c r="V79" s="115">
        <f>ROUND(E79*U79,2)</f>
        <v>0</v>
      </c>
      <c r="W79" s="115"/>
      <c r="X79" s="115" t="s">
        <v>182</v>
      </c>
      <c r="Y79" s="115" t="s">
        <v>116</v>
      </c>
      <c r="Z79" s="109"/>
      <c r="AA79" s="109"/>
      <c r="AB79" s="109"/>
      <c r="AC79" s="109"/>
      <c r="AD79" s="109"/>
      <c r="AE79" s="109"/>
      <c r="AF79" s="109"/>
      <c r="AG79" s="109" t="s">
        <v>183</v>
      </c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</row>
    <row r="80" spans="1:60" outlineLevel="2">
      <c r="A80" s="112"/>
      <c r="B80" s="113"/>
      <c r="C80" s="143" t="s">
        <v>211</v>
      </c>
      <c r="D80" s="117"/>
      <c r="E80" s="118">
        <v>54</v>
      </c>
      <c r="F80" s="115"/>
      <c r="G80" s="115"/>
      <c r="H80" s="115"/>
      <c r="I80" s="115"/>
      <c r="J80" s="115"/>
      <c r="K80" s="115"/>
      <c r="L80" s="115"/>
      <c r="M80" s="115"/>
      <c r="N80" s="114"/>
      <c r="O80" s="114"/>
      <c r="P80" s="114"/>
      <c r="Q80" s="114"/>
      <c r="R80" s="115"/>
      <c r="S80" s="115"/>
      <c r="T80" s="115"/>
      <c r="U80" s="115"/>
      <c r="V80" s="115"/>
      <c r="W80" s="115"/>
      <c r="X80" s="115"/>
      <c r="Y80" s="115"/>
      <c r="Z80" s="109"/>
      <c r="AA80" s="109"/>
      <c r="AB80" s="109"/>
      <c r="AC80" s="109"/>
      <c r="AD80" s="109"/>
      <c r="AE80" s="109"/>
      <c r="AF80" s="109"/>
      <c r="AG80" s="109" t="s">
        <v>119</v>
      </c>
      <c r="AH80" s="109">
        <v>0</v>
      </c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</row>
    <row r="81" spans="1:60" outlineLevel="1">
      <c r="A81" s="135">
        <v>30</v>
      </c>
      <c r="B81" s="136" t="s">
        <v>216</v>
      </c>
      <c r="C81" s="144" t="s">
        <v>217</v>
      </c>
      <c r="D81" s="137" t="s">
        <v>218</v>
      </c>
      <c r="E81" s="138">
        <v>1</v>
      </c>
      <c r="F81" s="139"/>
      <c r="G81" s="140">
        <f>ROUND(E81*F81,2)</f>
        <v>0</v>
      </c>
      <c r="H81" s="116"/>
      <c r="I81" s="115">
        <f>ROUND(E81*H81,2)</f>
        <v>0</v>
      </c>
      <c r="J81" s="116"/>
      <c r="K81" s="115">
        <f>ROUND(E81*J81,2)</f>
        <v>0</v>
      </c>
      <c r="L81" s="115">
        <v>12</v>
      </c>
      <c r="M81" s="115">
        <f>G81*(1+L81/100)</f>
        <v>0</v>
      </c>
      <c r="N81" s="114">
        <v>0</v>
      </c>
      <c r="O81" s="114">
        <f>ROUND(E81*N81,2)</f>
        <v>0</v>
      </c>
      <c r="P81" s="114">
        <v>0</v>
      </c>
      <c r="Q81" s="114">
        <f>ROUND(E81*P81,2)</f>
        <v>0</v>
      </c>
      <c r="R81" s="115"/>
      <c r="S81" s="115" t="s">
        <v>180</v>
      </c>
      <c r="T81" s="115" t="s">
        <v>181</v>
      </c>
      <c r="U81" s="115">
        <v>0</v>
      </c>
      <c r="V81" s="115">
        <f>ROUND(E81*U81,2)</f>
        <v>0</v>
      </c>
      <c r="W81" s="115"/>
      <c r="X81" s="115" t="s">
        <v>115</v>
      </c>
      <c r="Y81" s="115" t="s">
        <v>116</v>
      </c>
      <c r="Z81" s="109"/>
      <c r="AA81" s="109"/>
      <c r="AB81" s="109"/>
      <c r="AC81" s="109"/>
      <c r="AD81" s="109"/>
      <c r="AE81" s="109"/>
      <c r="AF81" s="109"/>
      <c r="AG81" s="109" t="s">
        <v>117</v>
      </c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</row>
    <row r="82" spans="1:60">
      <c r="A82" s="123" t="s">
        <v>109</v>
      </c>
      <c r="B82" s="124" t="s">
        <v>74</v>
      </c>
      <c r="C82" s="141" t="s">
        <v>75</v>
      </c>
      <c r="D82" s="125"/>
      <c r="E82" s="126"/>
      <c r="F82" s="127"/>
      <c r="G82" s="128">
        <f>SUMIF(AG83:AG90,"&lt;&gt;NOR",G83:G90)</f>
        <v>0</v>
      </c>
      <c r="H82" s="122"/>
      <c r="I82" s="122">
        <f>SUM(I83:I90)</f>
        <v>0</v>
      </c>
      <c r="J82" s="122"/>
      <c r="K82" s="122">
        <f>SUM(K83:K90)</f>
        <v>0</v>
      </c>
      <c r="L82" s="122"/>
      <c r="M82" s="122">
        <f>SUM(M83:M90)</f>
        <v>0</v>
      </c>
      <c r="N82" s="121"/>
      <c r="O82" s="121">
        <f>SUM(O83:O90)</f>
        <v>0</v>
      </c>
      <c r="P82" s="121"/>
      <c r="Q82" s="121">
        <f>SUM(Q83:Q90)</f>
        <v>0</v>
      </c>
      <c r="R82" s="122"/>
      <c r="S82" s="122"/>
      <c r="T82" s="122"/>
      <c r="U82" s="122"/>
      <c r="V82" s="122">
        <f>SUM(V83:V90)</f>
        <v>4.74</v>
      </c>
      <c r="W82" s="122"/>
      <c r="X82" s="122"/>
      <c r="Y82" s="122"/>
      <c r="AG82" t="s">
        <v>110</v>
      </c>
    </row>
    <row r="83" spans="1:60" outlineLevel="1">
      <c r="A83" s="135">
        <v>31</v>
      </c>
      <c r="B83" s="136" t="s">
        <v>219</v>
      </c>
      <c r="C83" s="144" t="s">
        <v>220</v>
      </c>
      <c r="D83" s="137" t="s">
        <v>167</v>
      </c>
      <c r="E83" s="138">
        <v>1.71858</v>
      </c>
      <c r="F83" s="139"/>
      <c r="G83" s="140">
        <f t="shared" ref="G83:G90" si="7">ROUND(E83*F83,2)</f>
        <v>0</v>
      </c>
      <c r="H83" s="116"/>
      <c r="I83" s="115">
        <f t="shared" ref="I83:I90" si="8">ROUND(E83*H83,2)</f>
        <v>0</v>
      </c>
      <c r="J83" s="116"/>
      <c r="K83" s="115">
        <f t="shared" ref="K83:K90" si="9">ROUND(E83*J83,2)</f>
        <v>0</v>
      </c>
      <c r="L83" s="115">
        <v>12</v>
      </c>
      <c r="M83" s="115">
        <f t="shared" ref="M83:M90" si="10">G83*(1+L83/100)</f>
        <v>0</v>
      </c>
      <c r="N83" s="114">
        <v>0</v>
      </c>
      <c r="O83" s="114">
        <f t="shared" ref="O83:O90" si="11">ROUND(E83*N83,2)</f>
        <v>0</v>
      </c>
      <c r="P83" s="114">
        <v>0</v>
      </c>
      <c r="Q83" s="114">
        <f t="shared" ref="Q83:Q90" si="12">ROUND(E83*P83,2)</f>
        <v>0</v>
      </c>
      <c r="R83" s="115"/>
      <c r="S83" s="115" t="s">
        <v>114</v>
      </c>
      <c r="T83" s="115" t="s">
        <v>114</v>
      </c>
      <c r="U83" s="115">
        <v>0.94199999999999995</v>
      </c>
      <c r="V83" s="115">
        <f t="shared" ref="V83:V90" si="13">ROUND(E83*U83,2)</f>
        <v>1.62</v>
      </c>
      <c r="W83" s="115"/>
      <c r="X83" s="115" t="s">
        <v>221</v>
      </c>
      <c r="Y83" s="115" t="s">
        <v>116</v>
      </c>
      <c r="Z83" s="109"/>
      <c r="AA83" s="109"/>
      <c r="AB83" s="109"/>
      <c r="AC83" s="109"/>
      <c r="AD83" s="109"/>
      <c r="AE83" s="109"/>
      <c r="AF83" s="109"/>
      <c r="AG83" s="109" t="s">
        <v>222</v>
      </c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</row>
    <row r="84" spans="1:60" outlineLevel="1">
      <c r="A84" s="135">
        <v>32</v>
      </c>
      <c r="B84" s="136" t="s">
        <v>223</v>
      </c>
      <c r="C84" s="144" t="s">
        <v>224</v>
      </c>
      <c r="D84" s="137" t="s">
        <v>167</v>
      </c>
      <c r="E84" s="138">
        <v>17.185790000000001</v>
      </c>
      <c r="F84" s="139"/>
      <c r="G84" s="140">
        <f t="shared" si="7"/>
        <v>0</v>
      </c>
      <c r="H84" s="116"/>
      <c r="I84" s="115">
        <f t="shared" si="8"/>
        <v>0</v>
      </c>
      <c r="J84" s="116"/>
      <c r="K84" s="115">
        <f t="shared" si="9"/>
        <v>0</v>
      </c>
      <c r="L84" s="115">
        <v>12</v>
      </c>
      <c r="M84" s="115">
        <f t="shared" si="10"/>
        <v>0</v>
      </c>
      <c r="N84" s="114">
        <v>0</v>
      </c>
      <c r="O84" s="114">
        <f t="shared" si="11"/>
        <v>0</v>
      </c>
      <c r="P84" s="114">
        <v>0</v>
      </c>
      <c r="Q84" s="114">
        <f t="shared" si="12"/>
        <v>0</v>
      </c>
      <c r="R84" s="115"/>
      <c r="S84" s="115" t="s">
        <v>114</v>
      </c>
      <c r="T84" s="115" t="s">
        <v>114</v>
      </c>
      <c r="U84" s="115">
        <v>0.105</v>
      </c>
      <c r="V84" s="115">
        <f t="shared" si="13"/>
        <v>1.8</v>
      </c>
      <c r="W84" s="115"/>
      <c r="X84" s="115" t="s">
        <v>221</v>
      </c>
      <c r="Y84" s="115" t="s">
        <v>116</v>
      </c>
      <c r="Z84" s="109"/>
      <c r="AA84" s="109"/>
      <c r="AB84" s="109"/>
      <c r="AC84" s="109"/>
      <c r="AD84" s="109"/>
      <c r="AE84" s="109"/>
      <c r="AF84" s="109"/>
      <c r="AG84" s="109" t="s">
        <v>222</v>
      </c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</row>
    <row r="85" spans="1:60" outlineLevel="1">
      <c r="A85" s="135">
        <v>33</v>
      </c>
      <c r="B85" s="136" t="s">
        <v>225</v>
      </c>
      <c r="C85" s="144" t="s">
        <v>226</v>
      </c>
      <c r="D85" s="137" t="s">
        <v>167</v>
      </c>
      <c r="E85" s="138">
        <v>1.71858</v>
      </c>
      <c r="F85" s="139"/>
      <c r="G85" s="140">
        <f t="shared" si="7"/>
        <v>0</v>
      </c>
      <c r="H85" s="116"/>
      <c r="I85" s="115">
        <f t="shared" si="8"/>
        <v>0</v>
      </c>
      <c r="J85" s="116"/>
      <c r="K85" s="115">
        <f t="shared" si="9"/>
        <v>0</v>
      </c>
      <c r="L85" s="115">
        <v>12</v>
      </c>
      <c r="M85" s="115">
        <f t="shared" si="10"/>
        <v>0</v>
      </c>
      <c r="N85" s="114">
        <v>0</v>
      </c>
      <c r="O85" s="114">
        <f t="shared" si="11"/>
        <v>0</v>
      </c>
      <c r="P85" s="114">
        <v>0</v>
      </c>
      <c r="Q85" s="114">
        <f t="shared" si="12"/>
        <v>0</v>
      </c>
      <c r="R85" s="115"/>
      <c r="S85" s="115" t="s">
        <v>114</v>
      </c>
      <c r="T85" s="115" t="s">
        <v>114</v>
      </c>
      <c r="U85" s="115">
        <v>0.27700000000000002</v>
      </c>
      <c r="V85" s="115">
        <f t="shared" si="13"/>
        <v>0.48</v>
      </c>
      <c r="W85" s="115"/>
      <c r="X85" s="115" t="s">
        <v>221</v>
      </c>
      <c r="Y85" s="115" t="s">
        <v>116</v>
      </c>
      <c r="Z85" s="109"/>
      <c r="AA85" s="109"/>
      <c r="AB85" s="109"/>
      <c r="AC85" s="109"/>
      <c r="AD85" s="109"/>
      <c r="AE85" s="109"/>
      <c r="AF85" s="109"/>
      <c r="AG85" s="109" t="s">
        <v>222</v>
      </c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</row>
    <row r="86" spans="1:60" outlineLevel="1">
      <c r="A86" s="135">
        <v>34</v>
      </c>
      <c r="B86" s="136" t="s">
        <v>227</v>
      </c>
      <c r="C86" s="144" t="s">
        <v>228</v>
      </c>
      <c r="D86" s="137" t="s">
        <v>167</v>
      </c>
      <c r="E86" s="138">
        <v>1.71858</v>
      </c>
      <c r="F86" s="139"/>
      <c r="G86" s="140">
        <f t="shared" si="7"/>
        <v>0</v>
      </c>
      <c r="H86" s="116"/>
      <c r="I86" s="115">
        <f t="shared" si="8"/>
        <v>0</v>
      </c>
      <c r="J86" s="116"/>
      <c r="K86" s="115">
        <f t="shared" si="9"/>
        <v>0</v>
      </c>
      <c r="L86" s="115">
        <v>12</v>
      </c>
      <c r="M86" s="115">
        <f t="shared" si="10"/>
        <v>0</v>
      </c>
      <c r="N86" s="114">
        <v>0</v>
      </c>
      <c r="O86" s="114">
        <f t="shared" si="11"/>
        <v>0</v>
      </c>
      <c r="P86" s="114">
        <v>0</v>
      </c>
      <c r="Q86" s="114">
        <f t="shared" si="12"/>
        <v>0</v>
      </c>
      <c r="R86" s="115"/>
      <c r="S86" s="115" t="s">
        <v>114</v>
      </c>
      <c r="T86" s="115" t="s">
        <v>114</v>
      </c>
      <c r="U86" s="115">
        <v>0.49</v>
      </c>
      <c r="V86" s="115">
        <f t="shared" si="13"/>
        <v>0.84</v>
      </c>
      <c r="W86" s="115"/>
      <c r="X86" s="115" t="s">
        <v>221</v>
      </c>
      <c r="Y86" s="115" t="s">
        <v>116</v>
      </c>
      <c r="Z86" s="109"/>
      <c r="AA86" s="109"/>
      <c r="AB86" s="109"/>
      <c r="AC86" s="109"/>
      <c r="AD86" s="109"/>
      <c r="AE86" s="109"/>
      <c r="AF86" s="109"/>
      <c r="AG86" s="109" t="s">
        <v>222</v>
      </c>
      <c r="AH86" s="109"/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</row>
    <row r="87" spans="1:60" outlineLevel="1">
      <c r="A87" s="135">
        <v>35</v>
      </c>
      <c r="B87" s="136" t="s">
        <v>229</v>
      </c>
      <c r="C87" s="144" t="s">
        <v>230</v>
      </c>
      <c r="D87" s="137" t="s">
        <v>167</v>
      </c>
      <c r="E87" s="138">
        <v>1.71858</v>
      </c>
      <c r="F87" s="139"/>
      <c r="G87" s="140">
        <f t="shared" si="7"/>
        <v>0</v>
      </c>
      <c r="H87" s="116"/>
      <c r="I87" s="115">
        <f t="shared" si="8"/>
        <v>0</v>
      </c>
      <c r="J87" s="116"/>
      <c r="K87" s="115">
        <f t="shared" si="9"/>
        <v>0</v>
      </c>
      <c r="L87" s="115">
        <v>12</v>
      </c>
      <c r="M87" s="115">
        <f t="shared" si="10"/>
        <v>0</v>
      </c>
      <c r="N87" s="114">
        <v>0</v>
      </c>
      <c r="O87" s="114">
        <f t="shared" si="11"/>
        <v>0</v>
      </c>
      <c r="P87" s="114">
        <v>0</v>
      </c>
      <c r="Q87" s="114">
        <f t="shared" si="12"/>
        <v>0</v>
      </c>
      <c r="R87" s="115"/>
      <c r="S87" s="115" t="s">
        <v>114</v>
      </c>
      <c r="T87" s="115" t="s">
        <v>114</v>
      </c>
      <c r="U87" s="115">
        <v>0</v>
      </c>
      <c r="V87" s="115">
        <f t="shared" si="13"/>
        <v>0</v>
      </c>
      <c r="W87" s="115"/>
      <c r="X87" s="115" t="s">
        <v>221</v>
      </c>
      <c r="Y87" s="115" t="s">
        <v>116</v>
      </c>
      <c r="Z87" s="109"/>
      <c r="AA87" s="109"/>
      <c r="AB87" s="109"/>
      <c r="AC87" s="109"/>
      <c r="AD87" s="109"/>
      <c r="AE87" s="109"/>
      <c r="AF87" s="109"/>
      <c r="AG87" s="109" t="s">
        <v>222</v>
      </c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</row>
    <row r="88" spans="1:60" ht="22.5" outlineLevel="1">
      <c r="A88" s="135">
        <v>36</v>
      </c>
      <c r="B88" s="136" t="s">
        <v>231</v>
      </c>
      <c r="C88" s="144" t="s">
        <v>232</v>
      </c>
      <c r="D88" s="137" t="s">
        <v>167</v>
      </c>
      <c r="E88" s="138">
        <v>1.3910199999999999</v>
      </c>
      <c r="F88" s="139"/>
      <c r="G88" s="140">
        <f t="shared" si="7"/>
        <v>0</v>
      </c>
      <c r="H88" s="116"/>
      <c r="I88" s="115">
        <f t="shared" si="8"/>
        <v>0</v>
      </c>
      <c r="J88" s="116"/>
      <c r="K88" s="115">
        <f t="shared" si="9"/>
        <v>0</v>
      </c>
      <c r="L88" s="115">
        <v>12</v>
      </c>
      <c r="M88" s="115">
        <f t="shared" si="10"/>
        <v>0</v>
      </c>
      <c r="N88" s="114">
        <v>0</v>
      </c>
      <c r="O88" s="114">
        <f t="shared" si="11"/>
        <v>0</v>
      </c>
      <c r="P88" s="114">
        <v>0</v>
      </c>
      <c r="Q88" s="114">
        <f t="shared" si="12"/>
        <v>0</v>
      </c>
      <c r="R88" s="115"/>
      <c r="S88" s="115" t="s">
        <v>114</v>
      </c>
      <c r="T88" s="115" t="s">
        <v>114</v>
      </c>
      <c r="U88" s="115">
        <v>0</v>
      </c>
      <c r="V88" s="115">
        <f t="shared" si="13"/>
        <v>0</v>
      </c>
      <c r="W88" s="115"/>
      <c r="X88" s="115" t="s">
        <v>115</v>
      </c>
      <c r="Y88" s="115" t="s">
        <v>116</v>
      </c>
      <c r="Z88" s="109"/>
      <c r="AA88" s="109"/>
      <c r="AB88" s="109"/>
      <c r="AC88" s="109"/>
      <c r="AD88" s="109"/>
      <c r="AE88" s="109"/>
      <c r="AF88" s="109"/>
      <c r="AG88" s="109" t="s">
        <v>117</v>
      </c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</row>
    <row r="89" spans="1:60" ht="22.5" outlineLevel="1">
      <c r="A89" s="135">
        <v>37</v>
      </c>
      <c r="B89" s="136" t="s">
        <v>233</v>
      </c>
      <c r="C89" s="144" t="s">
        <v>234</v>
      </c>
      <c r="D89" s="137" t="s">
        <v>167</v>
      </c>
      <c r="E89" s="138">
        <v>0.14756</v>
      </c>
      <c r="F89" s="139"/>
      <c r="G89" s="140">
        <f t="shared" si="7"/>
        <v>0</v>
      </c>
      <c r="H89" s="116"/>
      <c r="I89" s="115">
        <f t="shared" si="8"/>
        <v>0</v>
      </c>
      <c r="J89" s="116"/>
      <c r="K89" s="115">
        <f t="shared" si="9"/>
        <v>0</v>
      </c>
      <c r="L89" s="115">
        <v>12</v>
      </c>
      <c r="M89" s="115">
        <f t="shared" si="10"/>
        <v>0</v>
      </c>
      <c r="N89" s="114">
        <v>0</v>
      </c>
      <c r="O89" s="114">
        <f t="shared" si="11"/>
        <v>0</v>
      </c>
      <c r="P89" s="114">
        <v>0</v>
      </c>
      <c r="Q89" s="114">
        <f t="shared" si="12"/>
        <v>0</v>
      </c>
      <c r="R89" s="115"/>
      <c r="S89" s="115" t="s">
        <v>114</v>
      </c>
      <c r="T89" s="115" t="s">
        <v>114</v>
      </c>
      <c r="U89" s="115">
        <v>0</v>
      </c>
      <c r="V89" s="115">
        <f t="shared" si="13"/>
        <v>0</v>
      </c>
      <c r="W89" s="115"/>
      <c r="X89" s="115" t="s">
        <v>115</v>
      </c>
      <c r="Y89" s="115" t="s">
        <v>116</v>
      </c>
      <c r="Z89" s="109"/>
      <c r="AA89" s="109"/>
      <c r="AB89" s="109"/>
      <c r="AC89" s="109"/>
      <c r="AD89" s="109"/>
      <c r="AE89" s="109"/>
      <c r="AF89" s="109"/>
      <c r="AG89" s="109" t="s">
        <v>117</v>
      </c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</row>
    <row r="90" spans="1:60" outlineLevel="1">
      <c r="A90" s="135">
        <v>38</v>
      </c>
      <c r="B90" s="136" t="s">
        <v>235</v>
      </c>
      <c r="C90" s="144" t="s">
        <v>236</v>
      </c>
      <c r="D90" s="137" t="s">
        <v>167</v>
      </c>
      <c r="E90" s="138">
        <v>0.18</v>
      </c>
      <c r="F90" s="139"/>
      <c r="G90" s="140">
        <f t="shared" si="7"/>
        <v>0</v>
      </c>
      <c r="H90" s="116"/>
      <c r="I90" s="115">
        <f t="shared" si="8"/>
        <v>0</v>
      </c>
      <c r="J90" s="116"/>
      <c r="K90" s="115">
        <f t="shared" si="9"/>
        <v>0</v>
      </c>
      <c r="L90" s="115">
        <v>12</v>
      </c>
      <c r="M90" s="115">
        <f t="shared" si="10"/>
        <v>0</v>
      </c>
      <c r="N90" s="114">
        <v>0</v>
      </c>
      <c r="O90" s="114">
        <f t="shared" si="11"/>
        <v>0</v>
      </c>
      <c r="P90" s="114">
        <v>0</v>
      </c>
      <c r="Q90" s="114">
        <f t="shared" si="12"/>
        <v>0</v>
      </c>
      <c r="R90" s="115"/>
      <c r="S90" s="115" t="s">
        <v>114</v>
      </c>
      <c r="T90" s="115" t="s">
        <v>181</v>
      </c>
      <c r="U90" s="115">
        <v>0</v>
      </c>
      <c r="V90" s="115">
        <f t="shared" si="13"/>
        <v>0</v>
      </c>
      <c r="W90" s="115"/>
      <c r="X90" s="115" t="s">
        <v>115</v>
      </c>
      <c r="Y90" s="115" t="s">
        <v>116</v>
      </c>
      <c r="Z90" s="109"/>
      <c r="AA90" s="109"/>
      <c r="AB90" s="109"/>
      <c r="AC90" s="109"/>
      <c r="AD90" s="109"/>
      <c r="AE90" s="109"/>
      <c r="AF90" s="109"/>
      <c r="AG90" s="109" t="s">
        <v>117</v>
      </c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</row>
    <row r="91" spans="1:60">
      <c r="A91" s="123" t="s">
        <v>109</v>
      </c>
      <c r="B91" s="124" t="s">
        <v>30</v>
      </c>
      <c r="C91" s="141" t="s">
        <v>31</v>
      </c>
      <c r="D91" s="125"/>
      <c r="E91" s="126"/>
      <c r="F91" s="127"/>
      <c r="G91" s="128">
        <f>SUMIF(AG92:AG92,"&lt;&gt;NOR",G92:G92)</f>
        <v>0</v>
      </c>
      <c r="H91" s="122"/>
      <c r="I91" s="122">
        <f>SUM(I92:I92)</f>
        <v>0</v>
      </c>
      <c r="J91" s="122"/>
      <c r="K91" s="122">
        <f>SUM(K92:K92)</f>
        <v>0</v>
      </c>
      <c r="L91" s="122"/>
      <c r="M91" s="122">
        <f>SUM(M92:M92)</f>
        <v>0</v>
      </c>
      <c r="N91" s="121"/>
      <c r="O91" s="121">
        <f>SUM(O92:O92)</f>
        <v>0</v>
      </c>
      <c r="P91" s="121"/>
      <c r="Q91" s="121">
        <f>SUM(Q92:Q92)</f>
        <v>0</v>
      </c>
      <c r="R91" s="122"/>
      <c r="S91" s="122"/>
      <c r="T91" s="122"/>
      <c r="U91" s="122"/>
      <c r="V91" s="122">
        <f>SUM(V92:V92)</f>
        <v>0</v>
      </c>
      <c r="W91" s="122"/>
      <c r="X91" s="122"/>
      <c r="Y91" s="122"/>
      <c r="AG91" t="s">
        <v>110</v>
      </c>
    </row>
    <row r="92" spans="1:60" outlineLevel="1">
      <c r="A92" s="129">
        <v>39</v>
      </c>
      <c r="B92" s="130" t="s">
        <v>237</v>
      </c>
      <c r="C92" s="142" t="s">
        <v>238</v>
      </c>
      <c r="D92" s="131" t="s">
        <v>239</v>
      </c>
      <c r="E92" s="132">
        <v>1</v>
      </c>
      <c r="F92" s="133"/>
      <c r="G92" s="134">
        <f>ROUND(E92*F92,2)</f>
        <v>0</v>
      </c>
      <c r="H92" s="116"/>
      <c r="I92" s="115">
        <f>ROUND(E92*H92,2)</f>
        <v>0</v>
      </c>
      <c r="J92" s="116"/>
      <c r="K92" s="115">
        <f>ROUND(E92*J92,2)</f>
        <v>0</v>
      </c>
      <c r="L92" s="115">
        <v>12</v>
      </c>
      <c r="M92" s="115">
        <f>G92*(1+L92/100)</f>
        <v>0</v>
      </c>
      <c r="N92" s="114">
        <v>0</v>
      </c>
      <c r="O92" s="114">
        <f>ROUND(E92*N92,2)</f>
        <v>0</v>
      </c>
      <c r="P92" s="114">
        <v>0</v>
      </c>
      <c r="Q92" s="114">
        <f>ROUND(E92*P92,2)</f>
        <v>0</v>
      </c>
      <c r="R92" s="115"/>
      <c r="S92" s="115" t="s">
        <v>180</v>
      </c>
      <c r="T92" s="115" t="s">
        <v>181</v>
      </c>
      <c r="U92" s="115">
        <v>0</v>
      </c>
      <c r="V92" s="115">
        <f>ROUND(E92*U92,2)</f>
        <v>0</v>
      </c>
      <c r="W92" s="115"/>
      <c r="X92" s="115" t="s">
        <v>237</v>
      </c>
      <c r="Y92" s="115" t="s">
        <v>116</v>
      </c>
      <c r="Z92" s="109"/>
      <c r="AA92" s="109"/>
      <c r="AB92" s="109"/>
      <c r="AC92" s="109"/>
      <c r="AD92" s="109"/>
      <c r="AE92" s="109"/>
      <c r="AF92" s="109"/>
      <c r="AG92" s="109" t="s">
        <v>240</v>
      </c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</row>
    <row r="93" spans="1:60">
      <c r="A93" s="3"/>
      <c r="B93" s="4"/>
      <c r="C93" s="146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E93">
        <v>12</v>
      </c>
      <c r="AF93">
        <v>21</v>
      </c>
      <c r="AG93" t="s">
        <v>95</v>
      </c>
    </row>
    <row r="94" spans="1:60">
      <c r="A94" s="267"/>
      <c r="B94" s="268" t="s">
        <v>26</v>
      </c>
      <c r="C94" s="269"/>
      <c r="D94" s="270"/>
      <c r="E94" s="271"/>
      <c r="F94" s="271"/>
      <c r="G94" s="272">
        <f>G8+G17+G28+G46+G48+G53+G65+G72+G82+G91</f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AE94">
        <f>SUMIF(L7:L92,AE93,G7:G92)</f>
        <v>0</v>
      </c>
      <c r="AF94">
        <f>SUMIF(L7:L92,AF93,G7:G92)</f>
        <v>0</v>
      </c>
      <c r="AG94" t="s">
        <v>241</v>
      </c>
    </row>
    <row r="95" spans="1:60">
      <c r="A95" s="3"/>
      <c r="B95" s="4"/>
      <c r="C95" s="146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>
      <c r="A96" s="3"/>
      <c r="B96" s="4"/>
      <c r="C96" s="146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33">
      <c r="A97" s="204" t="s">
        <v>242</v>
      </c>
      <c r="B97" s="204"/>
      <c r="C97" s="205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33">
      <c r="A98" s="191"/>
      <c r="B98" s="192"/>
      <c r="C98" s="193"/>
      <c r="D98" s="192"/>
      <c r="E98" s="192"/>
      <c r="F98" s="192"/>
      <c r="G98" s="194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AG98" t="s">
        <v>243</v>
      </c>
    </row>
    <row r="99" spans="1:33">
      <c r="A99" s="195"/>
      <c r="B99" s="196"/>
      <c r="C99" s="197"/>
      <c r="D99" s="196"/>
      <c r="E99" s="196"/>
      <c r="F99" s="196"/>
      <c r="G99" s="198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>
      <c r="A100" s="195"/>
      <c r="B100" s="196"/>
      <c r="C100" s="197"/>
      <c r="D100" s="196"/>
      <c r="E100" s="196"/>
      <c r="F100" s="196"/>
      <c r="G100" s="198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>
      <c r="A101" s="195"/>
      <c r="B101" s="196"/>
      <c r="C101" s="197"/>
      <c r="D101" s="196"/>
      <c r="E101" s="196"/>
      <c r="F101" s="196"/>
      <c r="G101" s="198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33">
      <c r="A102" s="199"/>
      <c r="B102" s="200"/>
      <c r="C102" s="201"/>
      <c r="D102" s="200"/>
      <c r="E102" s="200"/>
      <c r="F102" s="200"/>
      <c r="G102" s="202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33">
      <c r="A103" s="3"/>
      <c r="B103" s="4"/>
      <c r="C103" s="146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33">
      <c r="C104" s="147"/>
      <c r="D104" s="10"/>
      <c r="AG104" t="s">
        <v>244</v>
      </c>
    </row>
    <row r="105" spans="1:33">
      <c r="D105" s="10"/>
    </row>
    <row r="106" spans="1:33">
      <c r="D106" s="10"/>
    </row>
    <row r="107" spans="1:33">
      <c r="D107" s="10"/>
    </row>
    <row r="108" spans="1:33">
      <c r="D108" s="10"/>
    </row>
    <row r="109" spans="1:33">
      <c r="D109" s="10"/>
    </row>
    <row r="110" spans="1:33">
      <c r="D110" s="10"/>
    </row>
    <row r="111" spans="1:33">
      <c r="D111" s="10"/>
    </row>
    <row r="112" spans="1:33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VwnOJI0l0YfrvaXVWk5D35G4DvS7tH9A7fy/BvU0cg1u+YgRYBeCz9YAZthasOYlKD6uSFaUoLYYUdFt20utpw==" saltValue="ObQUHOWu3RQSA1m5PDVHLg==" spinCount="100000" sheet="1" objects="1" scenarios="1"/>
  <mergeCells count="6">
    <mergeCell ref="A98:G102"/>
    <mergeCell ref="A1:G1"/>
    <mergeCell ref="C2:G2"/>
    <mergeCell ref="C3:G3"/>
    <mergeCell ref="C4:G4"/>
    <mergeCell ref="A97:C97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Tomáš Kratina</dc:creator>
  <cp:keywords/>
  <dc:description/>
  <cp:lastModifiedBy>Jakoubková Radka, Ing.</cp:lastModifiedBy>
  <cp:revision/>
  <dcterms:created xsi:type="dcterms:W3CDTF">2009-04-08T07:15:50Z</dcterms:created>
  <dcterms:modified xsi:type="dcterms:W3CDTF">2025-10-01T07:36:52Z</dcterms:modified>
  <cp:category/>
  <cp:contentStatus/>
</cp:coreProperties>
</file>